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4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filterPrivacy="1" defaultThemeVersion="124226"/>
  <xr:revisionPtr revIDLastSave="0" documentId="13_ncr:1_{3E108A85-0661-4F1F-B9CD-B6D0C352EE0C}" xr6:coauthVersionLast="46" xr6:coauthVersionMax="46" xr10:uidLastSave="{00000000-0000-0000-0000-000000000000}"/>
  <bookViews>
    <workbookView xWindow="-120" yWindow="-120" windowWidth="29040" windowHeight="15840" activeTab="6" xr2:uid="{00000000-000D-0000-FFFF-FFFF00000000}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10" sheetId="10" r:id="rId7"/>
    <sheet name="Sheet7" sheetId="7" r:id="rId8"/>
    <sheet name="Sheet8" sheetId="8" r:id="rId9"/>
    <sheet name="Sheet9" sheetId="9" r:id="rId10"/>
    <sheet name="Sheet11" sheetId="11" r:id="rId11"/>
  </sheets>
  <externalReferences>
    <externalReference r:id="rId12"/>
  </externalReferences>
  <calcPr calcId="191029"/>
</workbook>
</file>

<file path=xl/calcChain.xml><?xml version="1.0" encoding="utf-8"?>
<calcChain xmlns="http://schemas.openxmlformats.org/spreadsheetml/2006/main">
  <c r="N11" i="6" l="1"/>
  <c r="M11" i="6"/>
  <c r="L11" i="6"/>
  <c r="E7" i="10"/>
  <c r="F9" i="10" s="1"/>
  <c r="G9" i="10" s="1"/>
  <c r="F7" i="10"/>
  <c r="G7" i="10"/>
  <c r="K7" i="10"/>
  <c r="L7" i="10" s="1"/>
  <c r="M7" i="10" s="1"/>
  <c r="N7" i="10" s="1"/>
  <c r="O7" i="10" s="1"/>
  <c r="F8" i="10"/>
  <c r="G8" i="10"/>
  <c r="L8" i="10"/>
  <c r="M8" i="10"/>
  <c r="L9" i="10"/>
  <c r="M9" i="10"/>
  <c r="F10" i="10"/>
  <c r="G10" i="10"/>
  <c r="L10" i="10"/>
  <c r="M10" i="10"/>
  <c r="L11" i="10"/>
  <c r="M11" i="10"/>
  <c r="F12" i="10"/>
  <c r="G12" i="10"/>
  <c r="L12" i="10"/>
  <c r="M12" i="10"/>
  <c r="L13" i="10"/>
  <c r="M13" i="10"/>
  <c r="F11" i="10" l="1"/>
  <c r="G11" i="10" s="1"/>
  <c r="H7" i="10" s="1"/>
  <c r="I7" i="10" s="1"/>
  <c r="P7" i="10" s="1"/>
  <c r="L25" i="3"/>
  <c r="B25" i="3"/>
  <c r="C25" i="3" s="1"/>
  <c r="D25" i="3" s="1"/>
  <c r="C26" i="3" l="1"/>
  <c r="D26" i="3" s="1"/>
  <c r="E25" i="3" s="1"/>
  <c r="F25" i="3" s="1"/>
  <c r="G25" i="3" s="1"/>
  <c r="C27" i="3"/>
  <c r="D27" i="3" s="1"/>
  <c r="C28" i="3"/>
  <c r="D28" i="3" s="1"/>
  <c r="H25" i="3" l="1"/>
  <c r="I25" i="3" s="1"/>
  <c r="J25" i="3"/>
</calcChain>
</file>

<file path=xl/sharedStrings.xml><?xml version="1.0" encoding="utf-8"?>
<sst xmlns="http://schemas.openxmlformats.org/spreadsheetml/2006/main" count="135" uniqueCount="128">
  <si>
    <t>Day</t>
  </si>
  <si>
    <t>Conc. (ppm)</t>
  </si>
  <si>
    <t>Absorbance</t>
  </si>
  <si>
    <t>LOL: limit of linearity</t>
  </si>
  <si>
    <t>Flow (mL/min)</t>
  </si>
  <si>
    <t>Average</t>
  </si>
  <si>
    <t>SD</t>
  </si>
  <si>
    <t>RSD</t>
  </si>
  <si>
    <r>
      <t>A</t>
    </r>
    <r>
      <rPr>
        <b/>
        <vertAlign val="subscript"/>
        <sz val="11"/>
        <color theme="1"/>
        <rFont val="Calibri"/>
        <family val="2"/>
        <scheme val="minor"/>
      </rPr>
      <t>2</t>
    </r>
  </si>
  <si>
    <r>
      <t>A</t>
    </r>
    <r>
      <rPr>
        <b/>
        <vertAlign val="subscript"/>
        <sz val="11"/>
        <color theme="1"/>
        <rFont val="Calibri"/>
        <family val="2"/>
        <scheme val="minor"/>
      </rPr>
      <t>3</t>
    </r>
  </si>
  <si>
    <t>Error bar</t>
  </si>
  <si>
    <r>
      <rPr>
        <b/>
        <sz val="11"/>
        <color theme="1"/>
        <rFont val="Calibri"/>
        <family val="2"/>
      </rPr>
      <t xml:space="preserve">ΔP of </t>
    </r>
    <r>
      <rPr>
        <b/>
        <sz val="11"/>
        <color theme="1"/>
        <rFont val="Calibri"/>
        <family val="2"/>
        <scheme val="minor"/>
      </rPr>
      <t>ACN</t>
    </r>
  </si>
  <si>
    <r>
      <t>ΔP of H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O</t>
    </r>
  </si>
  <si>
    <r>
      <t>A</t>
    </r>
    <r>
      <rPr>
        <b/>
        <vertAlign val="subscript"/>
        <sz val="11"/>
        <color theme="1"/>
        <rFont val="Calibri"/>
        <family val="2"/>
        <scheme val="minor"/>
      </rPr>
      <t>1</t>
    </r>
  </si>
  <si>
    <t>ΔP of ACN</t>
  </si>
  <si>
    <t>Error</t>
  </si>
  <si>
    <t>Flow rate (mL/min)</t>
  </si>
  <si>
    <t>N/150mm</t>
  </si>
  <si>
    <r>
      <t>s = ( Σ(x</t>
    </r>
    <r>
      <rPr>
        <vertAlign val="subscript"/>
        <sz val="11"/>
        <color theme="1"/>
        <rFont val="Calibri"/>
        <family val="2"/>
        <scheme val="minor"/>
      </rPr>
      <t>i</t>
    </r>
    <r>
      <rPr>
        <sz val="11"/>
        <color theme="1"/>
        <rFont val="Calibri"/>
        <family val="2"/>
        <scheme val="minor"/>
      </rPr>
      <t xml:space="preserve"> - </t>
    </r>
    <r>
      <rPr>
        <sz val="11"/>
        <color theme="1"/>
        <rFont val="MS Reference Sans Serif"/>
        <family val="2"/>
      </rPr>
      <t></t>
    </r>
    <r>
      <rPr>
        <sz val="11"/>
        <color theme="1"/>
        <rFont val="Arial"/>
        <family val="2"/>
        <charset val="178"/>
      </rPr>
      <t>)</t>
    </r>
    <r>
      <rPr>
        <vertAlign val="superscript"/>
        <sz val="11"/>
        <color theme="1"/>
        <rFont val="Arial"/>
        <family val="2"/>
      </rPr>
      <t>2</t>
    </r>
    <r>
      <rPr>
        <sz val="11"/>
        <color theme="1"/>
        <rFont val="Arial"/>
        <family val="2"/>
        <charset val="178"/>
      </rPr>
      <t xml:space="preserve"> / (N-1) )</t>
    </r>
    <r>
      <rPr>
        <vertAlign val="superscript"/>
        <sz val="11"/>
        <color theme="1"/>
        <rFont val="Arial"/>
        <family val="2"/>
      </rPr>
      <t>1/2</t>
    </r>
    <r>
      <rPr>
        <sz val="11"/>
        <color theme="1"/>
        <rFont val="Calibri"/>
        <family val="2"/>
        <scheme val="minor"/>
      </rPr>
      <t xml:space="preserve"> </t>
    </r>
  </si>
  <si>
    <r>
      <t>s, mean = s / (N)</t>
    </r>
    <r>
      <rPr>
        <vertAlign val="superscript"/>
        <sz val="11"/>
        <color theme="1"/>
        <rFont val="Calibri"/>
        <family val="2"/>
        <charset val="178"/>
        <scheme val="minor"/>
      </rPr>
      <t>1/2</t>
    </r>
  </si>
  <si>
    <r>
      <t xml:space="preserve">%RSD, mean = (s,mean / </t>
    </r>
    <r>
      <rPr>
        <sz val="11"/>
        <color theme="1"/>
        <rFont val="MS Reference Sans Serif"/>
        <family val="2"/>
      </rPr>
      <t>)</t>
    </r>
    <r>
      <rPr>
        <sz val="11"/>
        <color theme="1"/>
        <rFont val="Arial"/>
        <family val="2"/>
        <charset val="178"/>
      </rPr>
      <t xml:space="preserve"> *100%</t>
    </r>
  </si>
  <si>
    <r>
      <t xml:space="preserve">%RSD = (s / </t>
    </r>
    <r>
      <rPr>
        <sz val="11"/>
        <color theme="1"/>
        <rFont val="MS Reference Sans Serif"/>
        <family val="2"/>
      </rPr>
      <t>) * 100%</t>
    </r>
  </si>
  <si>
    <t>x</t>
  </si>
  <si>
    <t></t>
  </si>
  <si>
    <r>
      <t xml:space="preserve">x - </t>
    </r>
    <r>
      <rPr>
        <b/>
        <sz val="14"/>
        <color theme="1"/>
        <rFont val="MS Reference Sans Serif"/>
        <family val="2"/>
      </rPr>
      <t></t>
    </r>
  </si>
  <si>
    <r>
      <t xml:space="preserve">(x - </t>
    </r>
    <r>
      <rPr>
        <b/>
        <sz val="14"/>
        <color theme="1"/>
        <rFont val="MS Reference Sans Serif"/>
        <family val="2"/>
      </rPr>
      <t>)</t>
    </r>
    <r>
      <rPr>
        <b/>
        <vertAlign val="superscript"/>
        <sz val="14"/>
        <color theme="1"/>
        <rFont val="MS Reference Sans Serif"/>
        <family val="2"/>
      </rPr>
      <t>2</t>
    </r>
  </si>
  <si>
    <r>
      <rPr>
        <b/>
        <sz val="14"/>
        <color theme="1"/>
        <rFont val="Times New Roman"/>
        <family val="1"/>
      </rPr>
      <t xml:space="preserve">Σ </t>
    </r>
    <r>
      <rPr>
        <b/>
        <sz val="14"/>
        <color theme="1"/>
        <rFont val="Calibri"/>
        <family val="2"/>
      </rPr>
      <t xml:space="preserve">(x - </t>
    </r>
    <r>
      <rPr>
        <b/>
        <sz val="14"/>
        <color theme="1"/>
        <rFont val="MS Reference Sans Serif"/>
        <family val="2"/>
      </rPr>
      <t></t>
    </r>
    <r>
      <rPr>
        <b/>
        <sz val="14"/>
        <color theme="1"/>
        <rFont val="Calibri"/>
        <family val="2"/>
      </rPr>
      <t>)</t>
    </r>
    <r>
      <rPr>
        <b/>
        <vertAlign val="superscript"/>
        <sz val="14"/>
        <color theme="1"/>
        <rFont val="Calibri"/>
        <family val="2"/>
      </rPr>
      <t>2</t>
    </r>
  </si>
  <si>
    <r>
      <rPr>
        <b/>
        <sz val="14"/>
        <color theme="1"/>
        <rFont val="Times New Roman"/>
        <family val="1"/>
      </rPr>
      <t>Σ</t>
    </r>
    <r>
      <rPr>
        <b/>
        <sz val="14"/>
        <color theme="1"/>
        <rFont val="Calibri"/>
        <family val="2"/>
      </rPr>
      <t>(x-</t>
    </r>
    <r>
      <rPr>
        <b/>
        <sz val="14"/>
        <color theme="1"/>
        <rFont val="MS Reference Sans Serif"/>
        <family val="2"/>
      </rPr>
      <t></t>
    </r>
    <r>
      <rPr>
        <b/>
        <sz val="14"/>
        <color theme="1"/>
        <rFont val="Calibri"/>
        <family val="2"/>
      </rPr>
      <t>)</t>
    </r>
    <r>
      <rPr>
        <b/>
        <vertAlign val="superscript"/>
        <sz val="14"/>
        <color theme="1"/>
        <rFont val="Calibri"/>
        <family val="2"/>
      </rPr>
      <t>2</t>
    </r>
    <r>
      <rPr>
        <b/>
        <sz val="14"/>
        <color theme="1"/>
        <rFont val="Calibri"/>
        <family val="2"/>
      </rPr>
      <t>/N-1</t>
    </r>
  </si>
  <si>
    <t>S</t>
  </si>
  <si>
    <t>S, mean</t>
  </si>
  <si>
    <t>%RSD, mean</t>
  </si>
  <si>
    <t>%RSD</t>
  </si>
  <si>
    <t>Mathmatical calculation</t>
  </si>
  <si>
    <t> = (104.2+104.8+103.1+104.3)/4 = 104.1</t>
  </si>
  <si>
    <r>
      <rPr>
        <sz val="12"/>
        <color theme="1"/>
        <rFont val="Times New Roman"/>
        <family val="1"/>
      </rPr>
      <t xml:space="preserve">Σ </t>
    </r>
    <r>
      <rPr>
        <sz val="12"/>
        <color theme="1"/>
        <rFont val="Calibri"/>
        <family val="2"/>
      </rPr>
      <t xml:space="preserve">(x - </t>
    </r>
    <r>
      <rPr>
        <sz val="12"/>
        <color theme="1"/>
        <rFont val="MS Reference Sans Serif"/>
        <family val="2"/>
      </rPr>
      <t></t>
    </r>
    <r>
      <rPr>
        <sz val="12"/>
        <color theme="1"/>
        <rFont val="Calibri"/>
        <family val="2"/>
      </rPr>
      <t>)</t>
    </r>
    <r>
      <rPr>
        <vertAlign val="superscript"/>
        <sz val="12"/>
        <color theme="1"/>
        <rFont val="Calibri"/>
        <family val="2"/>
      </rPr>
      <t xml:space="preserve">2 </t>
    </r>
    <r>
      <rPr>
        <sz val="12"/>
        <color theme="1"/>
        <rFont val="Calibri"/>
        <family val="2"/>
      </rPr>
      <t>= 1.54</t>
    </r>
  </si>
  <si>
    <t>s = 1.54 / (4-1) = 0.716</t>
  </si>
  <si>
    <t>s,mean = 0.716 / (4)1/2 = 0.358</t>
  </si>
  <si>
    <t>%RSD, mean = 0.358/104.1 *100 = 0.344</t>
  </si>
  <si>
    <t>%RSD = 0.716/104.1 *100 = 0.688</t>
  </si>
  <si>
    <t>mass of analyte</t>
  </si>
  <si>
    <t>peak area</t>
  </si>
  <si>
    <t>peak height</t>
  </si>
  <si>
    <t>p-xylene</t>
  </si>
  <si>
    <t>m-xylene</t>
  </si>
  <si>
    <t>o-xylene</t>
  </si>
  <si>
    <r>
      <t>X</t>
    </r>
    <r>
      <rPr>
        <b/>
        <vertAlign val="subscript"/>
        <sz val="11"/>
        <color theme="1"/>
        <rFont val="Calibri"/>
        <family val="2"/>
        <scheme val="minor"/>
      </rPr>
      <t>1</t>
    </r>
  </si>
  <si>
    <r>
      <t>X</t>
    </r>
    <r>
      <rPr>
        <b/>
        <vertAlign val="subscript"/>
        <sz val="11"/>
        <color theme="1"/>
        <rFont val="Calibri"/>
        <family val="2"/>
        <scheme val="minor"/>
      </rPr>
      <t>2</t>
    </r>
  </si>
  <si>
    <r>
      <t>X</t>
    </r>
    <r>
      <rPr>
        <b/>
        <vertAlign val="subscript"/>
        <sz val="11"/>
        <color theme="1"/>
        <rFont val="Calibri"/>
        <family val="2"/>
        <scheme val="minor"/>
      </rPr>
      <t>3</t>
    </r>
  </si>
  <si>
    <t>div</t>
  </si>
  <si>
    <t>mult</t>
  </si>
  <si>
    <t>square root</t>
  </si>
  <si>
    <t>dif</t>
  </si>
  <si>
    <t>sum</t>
  </si>
  <si>
    <t>squared</t>
  </si>
  <si>
    <t>Avg</t>
  </si>
  <si>
    <t>Gain in weight (g) of rats on high/low protein diets</t>
  </si>
  <si>
    <t>Weight by Diet</t>
  </si>
  <si>
    <t>High protein</t>
  </si>
  <si>
    <t>Low protein</t>
  </si>
  <si>
    <t>Weight by Diet </t>
  </si>
  <si>
    <t>n</t>
  </si>
  <si>
    <t>Mean</t>
  </si>
  <si>
    <t>High protein </t>
  </si>
  <si>
    <t>Low protein </t>
  </si>
  <si>
    <t>F-test</t>
  </si>
  <si>
    <r>
      <t>F-test = s</t>
    </r>
    <r>
      <rPr>
        <vertAlign val="subscript"/>
        <sz val="11"/>
        <color theme="1"/>
        <rFont val="Calibri"/>
        <family val="2"/>
        <scheme val="minor"/>
      </rPr>
      <t>2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/ s</t>
    </r>
    <r>
      <rPr>
        <vertAlign val="subscript"/>
        <sz val="11"/>
        <color theme="1"/>
        <rFont val="Calibri"/>
        <family val="2"/>
        <scheme val="minor"/>
      </rPr>
      <t>1</t>
    </r>
    <r>
      <rPr>
        <vertAlign val="superscript"/>
        <sz val="11"/>
        <color theme="1"/>
        <rFont val="Calibri"/>
        <family val="2"/>
        <scheme val="minor"/>
      </rPr>
      <t>2</t>
    </r>
  </si>
  <si>
    <r>
      <t>x</t>
    </r>
    <r>
      <rPr>
        <b/>
        <vertAlign val="subscript"/>
        <sz val="13"/>
        <color theme="1"/>
        <rFont val="Calibri"/>
        <family val="2"/>
        <scheme val="minor"/>
      </rPr>
      <t>1</t>
    </r>
  </si>
  <si>
    <r>
      <rPr>
        <b/>
        <sz val="13"/>
        <color theme="1"/>
        <rFont val="MS Reference Sans Serif"/>
        <family val="2"/>
      </rPr>
      <t></t>
    </r>
    <r>
      <rPr>
        <b/>
        <vertAlign val="subscript"/>
        <sz val="13"/>
        <color theme="1"/>
        <rFont val="Calibri"/>
        <family val="2"/>
      </rPr>
      <t>1</t>
    </r>
  </si>
  <si>
    <r>
      <t>x</t>
    </r>
    <r>
      <rPr>
        <b/>
        <vertAlign val="subscript"/>
        <sz val="13"/>
        <color theme="1"/>
        <rFont val="Calibri"/>
        <family val="2"/>
        <scheme val="minor"/>
      </rPr>
      <t xml:space="preserve">1 </t>
    </r>
    <r>
      <rPr>
        <b/>
        <sz val="13"/>
        <color theme="1"/>
        <rFont val="Calibri"/>
        <family val="2"/>
        <scheme val="minor"/>
      </rPr>
      <t xml:space="preserve">- </t>
    </r>
    <r>
      <rPr>
        <b/>
        <sz val="13"/>
        <color theme="1"/>
        <rFont val="MS Reference Sans Serif"/>
        <family val="2"/>
      </rPr>
      <t></t>
    </r>
    <r>
      <rPr>
        <b/>
        <vertAlign val="subscript"/>
        <sz val="13"/>
        <color theme="1"/>
        <rFont val="Calibri"/>
        <family val="2"/>
      </rPr>
      <t>1</t>
    </r>
  </si>
  <si>
    <r>
      <t>(x</t>
    </r>
    <r>
      <rPr>
        <b/>
        <vertAlign val="subscript"/>
        <sz val="13"/>
        <color theme="1"/>
        <rFont val="Calibri"/>
        <family val="2"/>
        <scheme val="minor"/>
      </rPr>
      <t xml:space="preserve">1 </t>
    </r>
    <r>
      <rPr>
        <b/>
        <sz val="13"/>
        <color theme="1"/>
        <rFont val="Calibri"/>
        <family val="2"/>
        <scheme val="minor"/>
      </rPr>
      <t xml:space="preserve">- </t>
    </r>
    <r>
      <rPr>
        <b/>
        <sz val="13"/>
        <color theme="1"/>
        <rFont val="MS Reference Sans Serif"/>
        <family val="2"/>
      </rPr>
      <t></t>
    </r>
    <r>
      <rPr>
        <b/>
        <vertAlign val="subscript"/>
        <sz val="13"/>
        <color theme="1"/>
        <rFont val="Calibri"/>
        <family val="2"/>
      </rPr>
      <t>1</t>
    </r>
    <r>
      <rPr>
        <b/>
        <sz val="13"/>
        <color theme="1"/>
        <rFont val="Calibri"/>
        <family val="2"/>
      </rPr>
      <t>)</t>
    </r>
    <r>
      <rPr>
        <b/>
        <vertAlign val="superscript"/>
        <sz val="13"/>
        <color theme="1"/>
        <rFont val="Calibri"/>
        <family val="2"/>
      </rPr>
      <t>2</t>
    </r>
  </si>
  <si>
    <r>
      <t>Σ(x</t>
    </r>
    <r>
      <rPr>
        <b/>
        <vertAlign val="subscript"/>
        <sz val="13"/>
        <color theme="1"/>
        <rFont val="Times New Roman"/>
        <family val="1"/>
      </rPr>
      <t>1</t>
    </r>
    <r>
      <rPr>
        <b/>
        <sz val="13"/>
        <color theme="1"/>
        <rFont val="Times New Roman"/>
        <family val="1"/>
      </rPr>
      <t xml:space="preserve"> - </t>
    </r>
    <r>
      <rPr>
        <b/>
        <sz val="13"/>
        <color theme="1"/>
        <rFont val="MS Reference Sans Serif"/>
        <family val="2"/>
      </rPr>
      <t></t>
    </r>
    <r>
      <rPr>
        <b/>
        <vertAlign val="subscript"/>
        <sz val="13"/>
        <color theme="1"/>
        <rFont val="Times New Roman"/>
        <family val="1"/>
      </rPr>
      <t>1</t>
    </r>
    <r>
      <rPr>
        <b/>
        <sz val="13"/>
        <color theme="1"/>
        <rFont val="Times New Roman"/>
        <family val="1"/>
      </rPr>
      <t>)</t>
    </r>
    <r>
      <rPr>
        <b/>
        <vertAlign val="superscript"/>
        <sz val="13"/>
        <color theme="1"/>
        <rFont val="Times New Roman"/>
        <family val="1"/>
      </rPr>
      <t>2</t>
    </r>
  </si>
  <si>
    <r>
      <t>s</t>
    </r>
    <r>
      <rPr>
        <b/>
        <vertAlign val="subscript"/>
        <sz val="13"/>
        <color theme="1"/>
        <rFont val="Times New Roman"/>
        <family val="1"/>
      </rPr>
      <t>1</t>
    </r>
    <r>
      <rPr>
        <b/>
        <vertAlign val="superscript"/>
        <sz val="13"/>
        <color theme="1"/>
        <rFont val="Times New Roman"/>
        <family val="1"/>
      </rPr>
      <t>2</t>
    </r>
  </si>
  <si>
    <r>
      <t>x</t>
    </r>
    <r>
      <rPr>
        <b/>
        <vertAlign val="subscript"/>
        <sz val="13"/>
        <color theme="1"/>
        <rFont val="Calibri"/>
        <family val="2"/>
        <scheme val="minor"/>
      </rPr>
      <t>2</t>
    </r>
  </si>
  <si>
    <r>
      <rPr>
        <b/>
        <sz val="13"/>
        <color theme="1"/>
        <rFont val="MS Reference Sans Serif"/>
        <family val="2"/>
      </rPr>
      <t></t>
    </r>
    <r>
      <rPr>
        <b/>
        <vertAlign val="subscript"/>
        <sz val="13"/>
        <color theme="1"/>
        <rFont val="Calibri"/>
        <family val="2"/>
      </rPr>
      <t>2</t>
    </r>
  </si>
  <si>
    <r>
      <t>x</t>
    </r>
    <r>
      <rPr>
        <b/>
        <vertAlign val="subscript"/>
        <sz val="13"/>
        <color theme="1"/>
        <rFont val="Calibri"/>
        <family val="2"/>
        <scheme val="minor"/>
      </rPr>
      <t xml:space="preserve">2 </t>
    </r>
    <r>
      <rPr>
        <b/>
        <sz val="13"/>
        <color theme="1"/>
        <rFont val="Calibri"/>
        <family val="2"/>
        <scheme val="minor"/>
      </rPr>
      <t xml:space="preserve">- </t>
    </r>
    <r>
      <rPr>
        <b/>
        <sz val="13"/>
        <color theme="1"/>
        <rFont val="MS Reference Sans Serif"/>
        <family val="2"/>
      </rPr>
      <t></t>
    </r>
    <r>
      <rPr>
        <b/>
        <vertAlign val="subscript"/>
        <sz val="13"/>
        <color theme="1"/>
        <rFont val="Calibri"/>
        <family val="2"/>
      </rPr>
      <t>2</t>
    </r>
  </si>
  <si>
    <r>
      <t>(x</t>
    </r>
    <r>
      <rPr>
        <b/>
        <vertAlign val="subscript"/>
        <sz val="13"/>
        <color theme="1"/>
        <rFont val="Calibri"/>
        <family val="2"/>
        <scheme val="minor"/>
      </rPr>
      <t xml:space="preserve">2 </t>
    </r>
    <r>
      <rPr>
        <b/>
        <sz val="13"/>
        <color theme="1"/>
        <rFont val="Calibri"/>
        <family val="2"/>
        <scheme val="minor"/>
      </rPr>
      <t xml:space="preserve">- </t>
    </r>
    <r>
      <rPr>
        <b/>
        <sz val="13"/>
        <color theme="1"/>
        <rFont val="MS Reference Sans Serif"/>
        <family val="2"/>
      </rPr>
      <t></t>
    </r>
    <r>
      <rPr>
        <b/>
        <vertAlign val="subscript"/>
        <sz val="13"/>
        <color theme="1"/>
        <rFont val="Calibri"/>
        <family val="2"/>
      </rPr>
      <t>2</t>
    </r>
    <r>
      <rPr>
        <b/>
        <sz val="13"/>
        <color theme="1"/>
        <rFont val="Calibri"/>
        <family val="2"/>
      </rPr>
      <t>)</t>
    </r>
    <r>
      <rPr>
        <b/>
        <vertAlign val="superscript"/>
        <sz val="13"/>
        <color theme="1"/>
        <rFont val="Calibri"/>
        <family val="2"/>
      </rPr>
      <t>2</t>
    </r>
  </si>
  <si>
    <r>
      <t>Σ(x</t>
    </r>
    <r>
      <rPr>
        <b/>
        <vertAlign val="subscript"/>
        <sz val="13"/>
        <color theme="1"/>
        <rFont val="Times New Roman"/>
        <family val="1"/>
      </rPr>
      <t>2</t>
    </r>
    <r>
      <rPr>
        <b/>
        <sz val="13"/>
        <color theme="1"/>
        <rFont val="Times New Roman"/>
        <family val="1"/>
      </rPr>
      <t xml:space="preserve"> - </t>
    </r>
    <r>
      <rPr>
        <b/>
        <sz val="13"/>
        <color theme="1"/>
        <rFont val="MS Reference Sans Serif"/>
        <family val="2"/>
      </rPr>
      <t></t>
    </r>
    <r>
      <rPr>
        <b/>
        <vertAlign val="subscript"/>
        <sz val="13"/>
        <color theme="1"/>
        <rFont val="Times New Roman"/>
        <family val="1"/>
      </rPr>
      <t>2</t>
    </r>
    <r>
      <rPr>
        <b/>
        <sz val="13"/>
        <color theme="1"/>
        <rFont val="Times New Roman"/>
        <family val="1"/>
      </rPr>
      <t>)</t>
    </r>
    <r>
      <rPr>
        <b/>
        <vertAlign val="superscript"/>
        <sz val="13"/>
        <color theme="1"/>
        <rFont val="Times New Roman"/>
        <family val="1"/>
      </rPr>
      <t>2</t>
    </r>
  </si>
  <si>
    <r>
      <t>s</t>
    </r>
    <r>
      <rPr>
        <b/>
        <vertAlign val="subscript"/>
        <sz val="13"/>
        <color theme="1"/>
        <rFont val="Times New Roman"/>
        <family val="1"/>
      </rPr>
      <t>2</t>
    </r>
    <r>
      <rPr>
        <b/>
        <vertAlign val="superscript"/>
        <sz val="13"/>
        <color theme="1"/>
        <rFont val="Times New Roman"/>
        <family val="1"/>
      </rPr>
      <t>2</t>
    </r>
  </si>
  <si>
    <r>
      <t>F-test (s</t>
    </r>
    <r>
      <rPr>
        <b/>
        <vertAlign val="subscript"/>
        <sz val="13"/>
        <color theme="1"/>
        <rFont val="Calibri"/>
        <family val="2"/>
        <scheme val="minor"/>
      </rPr>
      <t>2</t>
    </r>
    <r>
      <rPr>
        <b/>
        <vertAlign val="superscript"/>
        <sz val="13"/>
        <color theme="1"/>
        <rFont val="Calibri"/>
        <family val="2"/>
        <scheme val="minor"/>
      </rPr>
      <t>2</t>
    </r>
    <r>
      <rPr>
        <b/>
        <sz val="13"/>
        <color theme="1"/>
        <rFont val="Calibri"/>
        <family val="2"/>
        <scheme val="minor"/>
      </rPr>
      <t xml:space="preserve"> / s</t>
    </r>
    <r>
      <rPr>
        <b/>
        <vertAlign val="subscript"/>
        <sz val="13"/>
        <color theme="1"/>
        <rFont val="Calibri"/>
        <family val="2"/>
        <scheme val="minor"/>
      </rPr>
      <t>1</t>
    </r>
    <r>
      <rPr>
        <b/>
        <vertAlign val="superscript"/>
        <sz val="13"/>
        <color theme="1"/>
        <rFont val="Calibri"/>
        <family val="2"/>
        <scheme val="minor"/>
      </rPr>
      <t>2</t>
    </r>
    <r>
      <rPr>
        <b/>
        <sz val="13"/>
        <color theme="1"/>
        <rFont val="Calibri"/>
        <family val="2"/>
        <scheme val="minor"/>
      </rPr>
      <t>)</t>
    </r>
  </si>
  <si>
    <r>
      <rPr>
        <sz val="13"/>
        <color theme="1"/>
        <rFont val="MS Reference Sans Serif"/>
        <family val="2"/>
      </rPr>
      <t></t>
    </r>
    <r>
      <rPr>
        <vertAlign val="subscript"/>
        <sz val="13"/>
        <color theme="1"/>
        <rFont val="Calibri"/>
        <family val="2"/>
      </rPr>
      <t>1</t>
    </r>
    <r>
      <rPr>
        <sz val="13"/>
        <color theme="1"/>
        <rFont val="Calibri"/>
        <family val="2"/>
      </rPr>
      <t xml:space="preserve"> = (10.9+10.1+10.6+11.2+9.7+10)/6 = 10.42</t>
    </r>
  </si>
  <si>
    <r>
      <rPr>
        <sz val="13"/>
        <color theme="1"/>
        <rFont val="MS Reference Sans Serif"/>
        <family val="2"/>
      </rPr>
      <t></t>
    </r>
    <r>
      <rPr>
        <vertAlign val="subscript"/>
        <sz val="13"/>
        <color theme="1"/>
        <rFont val="Calibri"/>
        <family val="2"/>
      </rPr>
      <t>2</t>
    </r>
    <r>
      <rPr>
        <sz val="13"/>
        <color theme="1"/>
        <rFont val="Calibri"/>
        <family val="2"/>
      </rPr>
      <t xml:space="preserve"> = (9.2+10.5+9.7+11.5+9.3+10.1+11.2)/7 = 10.21</t>
    </r>
  </si>
  <si>
    <r>
      <t>Σ(x</t>
    </r>
    <r>
      <rPr>
        <vertAlign val="subscript"/>
        <sz val="13"/>
        <color theme="1"/>
        <rFont val="Times New Roman"/>
        <family val="1"/>
      </rPr>
      <t>1</t>
    </r>
    <r>
      <rPr>
        <sz val="13"/>
        <color theme="1"/>
        <rFont val="Times New Roman"/>
        <family val="1"/>
      </rPr>
      <t xml:space="preserve"> - </t>
    </r>
    <r>
      <rPr>
        <sz val="13"/>
        <color theme="1"/>
        <rFont val="MS Reference Sans Serif"/>
        <family val="2"/>
      </rPr>
      <t></t>
    </r>
    <r>
      <rPr>
        <vertAlign val="subscript"/>
        <sz val="13"/>
        <color theme="1"/>
        <rFont val="Times New Roman"/>
        <family val="1"/>
      </rPr>
      <t>1</t>
    </r>
    <r>
      <rPr>
        <sz val="13"/>
        <color theme="1"/>
        <rFont val="Times New Roman"/>
        <family val="1"/>
      </rPr>
      <t>)</t>
    </r>
    <r>
      <rPr>
        <vertAlign val="superscript"/>
        <sz val="13"/>
        <color theme="1"/>
        <rFont val="Times New Roman"/>
        <family val="1"/>
      </rPr>
      <t>2</t>
    </r>
    <r>
      <rPr>
        <sz val="13"/>
        <color theme="1"/>
        <rFont val="Times New Roman"/>
        <family val="1"/>
      </rPr>
      <t xml:space="preserve"> = 1.668</t>
    </r>
  </si>
  <si>
    <r>
      <t>Σ(x</t>
    </r>
    <r>
      <rPr>
        <vertAlign val="subscript"/>
        <sz val="13"/>
        <color theme="1"/>
        <rFont val="Times New Roman"/>
        <family val="1"/>
      </rPr>
      <t>2</t>
    </r>
    <r>
      <rPr>
        <sz val="13"/>
        <color theme="1"/>
        <rFont val="Times New Roman"/>
        <family val="1"/>
      </rPr>
      <t xml:space="preserve"> - </t>
    </r>
    <r>
      <rPr>
        <sz val="13"/>
        <color theme="1"/>
        <rFont val="MS Reference Sans Serif"/>
        <family val="2"/>
      </rPr>
      <t></t>
    </r>
    <r>
      <rPr>
        <vertAlign val="subscript"/>
        <sz val="13"/>
        <color theme="1"/>
        <rFont val="Times New Roman"/>
        <family val="1"/>
      </rPr>
      <t>2</t>
    </r>
    <r>
      <rPr>
        <sz val="13"/>
        <color theme="1"/>
        <rFont val="Times New Roman"/>
        <family val="1"/>
      </rPr>
      <t>)</t>
    </r>
    <r>
      <rPr>
        <vertAlign val="superscript"/>
        <sz val="13"/>
        <color theme="1"/>
        <rFont val="Times New Roman"/>
        <family val="1"/>
      </rPr>
      <t xml:space="preserve">2 </t>
    </r>
    <r>
      <rPr>
        <sz val="13"/>
        <color theme="1"/>
        <rFont val="Times New Roman"/>
        <family val="1"/>
      </rPr>
      <t>= 4.85</t>
    </r>
  </si>
  <si>
    <r>
      <t>s</t>
    </r>
    <r>
      <rPr>
        <vertAlign val="subscript"/>
        <sz val="13"/>
        <color theme="1"/>
        <rFont val="Times New Roman"/>
        <family val="1"/>
      </rPr>
      <t>1</t>
    </r>
    <r>
      <rPr>
        <vertAlign val="superscript"/>
        <sz val="13"/>
        <color theme="1"/>
        <rFont val="Times New Roman"/>
        <family val="1"/>
      </rPr>
      <t xml:space="preserve">2 </t>
    </r>
    <r>
      <rPr>
        <sz val="13"/>
        <color theme="1"/>
        <rFont val="Times New Roman"/>
        <family val="1"/>
      </rPr>
      <t>= 0.334</t>
    </r>
  </si>
  <si>
    <r>
      <t>s</t>
    </r>
    <r>
      <rPr>
        <vertAlign val="subscript"/>
        <sz val="13"/>
        <color theme="1"/>
        <rFont val="Times New Roman"/>
        <family val="1"/>
      </rPr>
      <t>2</t>
    </r>
    <r>
      <rPr>
        <vertAlign val="superscript"/>
        <sz val="13"/>
        <color theme="1"/>
        <rFont val="Times New Roman"/>
        <family val="1"/>
      </rPr>
      <t xml:space="preserve">2 </t>
    </r>
    <r>
      <rPr>
        <sz val="13"/>
        <color theme="1"/>
        <rFont val="Times New Roman"/>
        <family val="1"/>
      </rPr>
      <t>= 0.808</t>
    </r>
  </si>
  <si>
    <t>F = 0.808 / 0.334 = 2.422</t>
  </si>
  <si>
    <t xml:space="preserve">F statistic </t>
  </si>
  <si>
    <t xml:space="preserve">t statistic </t>
  </si>
  <si>
    <r>
      <t>R</t>
    </r>
    <r>
      <rPr>
        <b/>
        <vertAlign val="superscript"/>
        <sz val="11"/>
        <rFont val="Calibri"/>
        <family val="2"/>
        <scheme val="minor"/>
      </rPr>
      <t>2</t>
    </r>
    <r>
      <rPr>
        <b/>
        <sz val="11"/>
        <rFont val="Calibri"/>
        <family val="2"/>
        <scheme val="minor"/>
      </rPr>
      <t>: regression factor</t>
    </r>
  </si>
  <si>
    <t>Student's t-test</t>
  </si>
  <si>
    <t>Values of F at the 95% Confidence Level</t>
  </si>
  <si>
    <t>N -1</t>
  </si>
  <si>
    <t>that there is no significant difference in the precision of the two methods, that is, the</t>
  </si>
  <si>
    <t>standard deviations are from random error alone and do not depend on the sample.</t>
  </si>
  <si>
    <t>Since the calculated value of 2.42 is less than this, we conclude</t>
  </si>
  <si>
    <r>
      <t>The tabulated F value for v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= 5 and v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= 6 is 4.39</t>
    </r>
  </si>
  <si>
    <t>The Confidence Limit</t>
  </si>
  <si>
    <t>Values of t for ν Degrees of Freedom for Various Confidence Levels</t>
  </si>
  <si>
    <t>Confidence Level</t>
  </si>
  <si>
    <t>v = N − 1 = degrees of freedom.</t>
  </si>
  <si>
    <t>A soda ash sample is analyzed in the analytical chemistry laboratory by titration</t>
  </si>
  <si>
    <t>with standard hydrochloric acid. The analysis is performed in triplicate with the</t>
  </si>
  <si>
    <t>following results: 93.50, 93.58, and 93.43 wt% Na2CO3. Within what range are you</t>
  </si>
  <si>
    <t>95% confident that the true value lies?</t>
  </si>
  <si>
    <t>x1</t>
  </si>
  <si>
    <t>x2</t>
  </si>
  <si>
    <t>x3</t>
  </si>
  <si>
    <t>t-Test When a Reference Value Is Known.</t>
  </si>
  <si>
    <t>You are developing a procedure for determining traces of copper in biological</t>
  </si>
  <si>
    <t>materials using a wet digestion followed by measurement by atomic absorption</t>
  </si>
  <si>
    <t>spectrophotometry. In order to test the validity of the method, you obtain a certified</t>
  </si>
  <si>
    <t>reference material and analyze this material. Five replicas are sampled and analyzed,</t>
  </si>
  <si>
    <t>and the mean of the results is found to be 10.8 ppm with a standard deviation</t>
  </si>
  <si>
    <t>of ±0.7 ppm. The listed reference value is 11.7 ppm. Does your method give a</t>
  </si>
  <si>
    <t>statistically correct value relative to the certified value at the 95% confidence level?</t>
  </si>
  <si>
    <r>
      <t>t</t>
    </r>
    <r>
      <rPr>
        <vertAlign val="subscript"/>
        <sz val="11"/>
        <color theme="1"/>
        <rFont val="Calibri"/>
        <family val="2"/>
        <scheme val="minor"/>
      </rPr>
      <t>calc</t>
    </r>
  </si>
  <si>
    <r>
      <t>t</t>
    </r>
    <r>
      <rPr>
        <vertAlign val="subscript"/>
        <sz val="11"/>
        <color theme="1"/>
        <rFont val="Calibri"/>
        <family val="2"/>
        <scheme val="minor"/>
      </rPr>
      <t>table</t>
    </r>
  </si>
  <si>
    <t>Paired t-Test.</t>
  </si>
  <si>
    <t xml:space="preserve">μ is the true value </t>
  </si>
  <si>
    <t>You are developing a new analytical method for the determination of blood urea</t>
  </si>
  <si>
    <t>nitrogen (BUN). You want to ascertain whether your method differs significantly from a</t>
  </si>
  <si>
    <t>standard method for determining a range of sample concentrations expected to be found</t>
  </si>
  <si>
    <t>in the routine laboratory. It has been ascertained that the two methods have comparable</t>
  </si>
  <si>
    <t>precision. Following are two sets of results for a number of individual samples:</t>
  </si>
  <si>
    <t>your method</t>
  </si>
  <si>
    <t>standard method</t>
  </si>
  <si>
    <t>Di is the individual difference between the two methods for each sample, with</t>
  </si>
  <si>
    <t>regard to sign; and D is the mean of all the individual differences.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</si>
</sst>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0.0"/>
  </numFmts>
  <fonts count="5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sz val="11"/>
      <color theme="1"/>
      <name val="MS Reference Sans Serif"/>
      <family val="2"/>
    </font>
    <font>
      <sz val="11"/>
      <color theme="1"/>
      <name val="Arial"/>
      <family val="2"/>
      <charset val="178"/>
    </font>
    <font>
      <vertAlign val="superscript"/>
      <sz val="11"/>
      <color theme="1"/>
      <name val="Arial"/>
      <family val="2"/>
    </font>
    <font>
      <vertAlign val="superscript"/>
      <sz val="11"/>
      <color theme="1"/>
      <name val="Calibri"/>
      <family val="2"/>
      <charset val="178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MS Reference Sans Serif"/>
      <family val="2"/>
    </font>
    <font>
      <b/>
      <vertAlign val="superscript"/>
      <sz val="14"/>
      <color theme="1"/>
      <name val="MS Reference Sans Serif"/>
      <family val="2"/>
    </font>
    <font>
      <b/>
      <sz val="14"/>
      <color theme="1"/>
      <name val="Calibri"/>
      <family val="2"/>
    </font>
    <font>
      <b/>
      <sz val="14"/>
      <color theme="1"/>
      <name val="Times New Roman"/>
      <family val="1"/>
    </font>
    <font>
      <b/>
      <vertAlign val="superscript"/>
      <sz val="14"/>
      <color theme="1"/>
      <name val="Calibri"/>
      <family val="2"/>
    </font>
    <font>
      <sz val="12"/>
      <color theme="1"/>
      <name val="Times New Roman"/>
      <family val="1"/>
    </font>
    <font>
      <b/>
      <sz val="11"/>
      <color theme="1"/>
      <name val="MS Reference Sans Serif"/>
      <family val="2"/>
    </font>
    <font>
      <sz val="12"/>
      <color theme="1"/>
      <name val="MS Reference Sans Serif"/>
      <family val="2"/>
    </font>
    <font>
      <sz val="12"/>
      <color theme="1"/>
      <name val="Calibri"/>
      <family val="2"/>
      <charset val="178"/>
      <scheme val="minor"/>
    </font>
    <font>
      <sz val="12"/>
      <color theme="1"/>
      <name val="Calibri"/>
      <family val="2"/>
    </font>
    <font>
      <vertAlign val="superscript"/>
      <sz val="12"/>
      <color theme="1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indexed="8"/>
      <name val="Arial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</font>
    <font>
      <b/>
      <sz val="9"/>
      <color indexed="18"/>
      <name val="Arial"/>
      <family val="2"/>
    </font>
    <font>
      <sz val="10"/>
      <name val="Arial"/>
    </font>
    <font>
      <sz val="9"/>
      <name val="Arial"/>
      <family val="2"/>
    </font>
    <font>
      <vertAlign val="superscript"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vertAlign val="subscript"/>
      <sz val="13"/>
      <color theme="1"/>
      <name val="Calibri"/>
      <family val="2"/>
      <scheme val="minor"/>
    </font>
    <font>
      <b/>
      <sz val="13"/>
      <color theme="1"/>
      <name val="Calibri"/>
      <family val="2"/>
    </font>
    <font>
      <b/>
      <sz val="13"/>
      <color theme="1"/>
      <name val="MS Reference Sans Serif"/>
      <family val="2"/>
    </font>
    <font>
      <b/>
      <vertAlign val="subscript"/>
      <sz val="13"/>
      <color theme="1"/>
      <name val="Calibri"/>
      <family val="2"/>
    </font>
    <font>
      <b/>
      <vertAlign val="superscript"/>
      <sz val="13"/>
      <color theme="1"/>
      <name val="Calibri"/>
      <family val="2"/>
    </font>
    <font>
      <b/>
      <sz val="13"/>
      <color theme="1"/>
      <name val="Times New Roman"/>
      <family val="1"/>
    </font>
    <font>
      <b/>
      <vertAlign val="subscript"/>
      <sz val="13"/>
      <color theme="1"/>
      <name val="Times New Roman"/>
      <family val="1"/>
    </font>
    <font>
      <b/>
      <vertAlign val="superscript"/>
      <sz val="13"/>
      <color theme="1"/>
      <name val="Times New Roman"/>
      <family val="1"/>
    </font>
    <font>
      <b/>
      <vertAlign val="superscript"/>
      <sz val="13"/>
      <color theme="1"/>
      <name val="Calibri"/>
      <family val="2"/>
      <scheme val="minor"/>
    </font>
    <font>
      <sz val="13"/>
      <color theme="1"/>
      <name val="Calibri"/>
      <family val="2"/>
    </font>
    <font>
      <sz val="13"/>
      <color theme="1"/>
      <name val="MS Reference Sans Serif"/>
      <family val="2"/>
    </font>
    <font>
      <vertAlign val="subscript"/>
      <sz val="13"/>
      <color theme="1"/>
      <name val="Calibri"/>
      <family val="2"/>
    </font>
    <font>
      <sz val="13"/>
      <color theme="1"/>
      <name val="Times New Roman"/>
      <family val="1"/>
    </font>
    <font>
      <vertAlign val="subscript"/>
      <sz val="13"/>
      <color theme="1"/>
      <name val="Times New Roman"/>
      <family val="1"/>
    </font>
    <font>
      <vertAlign val="superscript"/>
      <sz val="13"/>
      <color theme="1"/>
      <name val="Times New Roman"/>
      <family val="1"/>
    </font>
    <font>
      <b/>
      <vertAlign val="superscript"/>
      <sz val="11"/>
      <name val="Calibri"/>
      <family val="2"/>
      <scheme val="minor"/>
    </font>
    <font>
      <b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/>
      <diagonal/>
    </border>
  </borders>
  <cellStyleXfs count="6">
    <xf numFmtId="0" fontId="0" fillId="0" borderId="0"/>
    <xf numFmtId="0" fontId="33" fillId="0" borderId="3" applyProtection="0">
      <alignment horizontal="right"/>
    </xf>
    <xf numFmtId="0" fontId="33" fillId="0" borderId="2" applyProtection="0">
      <alignment horizontal="center"/>
      <protection locked="0"/>
    </xf>
    <xf numFmtId="0" fontId="33" fillId="0" borderId="4" applyProtection="0">
      <alignment horizontal="right"/>
    </xf>
    <xf numFmtId="1" fontId="34" fillId="0" borderId="0" applyFont="0" applyFill="0" applyBorder="0" applyProtection="0">
      <alignment horizontal="right"/>
    </xf>
    <xf numFmtId="164" fontId="34" fillId="0" borderId="0" applyFont="0" applyFill="0" applyBorder="0" applyProtection="0">
      <alignment horizontal="right"/>
    </xf>
  </cellStyleXfs>
  <cellXfs count="89">
    <xf numFmtId="0" fontId="0" fillId="0" borderId="0" xfId="0"/>
    <xf numFmtId="0" fontId="0" fillId="0" borderId="0" xfId="0" applyBorder="1"/>
    <xf numFmtId="0" fontId="0" fillId="0" borderId="0" xfId="0" applyFill="1" applyBorder="1"/>
    <xf numFmtId="0" fontId="0" fillId="0" borderId="0" xfId="0" applyFill="1"/>
    <xf numFmtId="0" fontId="1" fillId="0" borderId="0" xfId="0" applyFont="1" applyFill="1" applyBorder="1" applyAlignment="1">
      <alignment horizontal="center" vertical="center" wrapText="1" readingOrder="1"/>
    </xf>
    <xf numFmtId="0" fontId="2" fillId="0" borderId="0" xfId="0" applyFont="1" applyFill="1" applyBorder="1" applyAlignment="1">
      <alignment horizontal="center" vertical="center" wrapText="1" readingOrder="1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 readingOrder="1"/>
    </xf>
    <xf numFmtId="0" fontId="2" fillId="0" borderId="1" xfId="0" applyFont="1" applyFill="1" applyBorder="1" applyAlignment="1">
      <alignment horizontal="center" vertical="center" wrapText="1" readingOrder="1"/>
    </xf>
    <xf numFmtId="0" fontId="0" fillId="0" borderId="1" xfId="0" applyFont="1" applyBorder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/>
    <xf numFmtId="0" fontId="0" fillId="0" borderId="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center" vertical="center" readingOrder="1"/>
    </xf>
    <xf numFmtId="0" fontId="0" fillId="0" borderId="1" xfId="0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8" fillId="2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2" fillId="0" borderId="0" xfId="0" applyFont="1"/>
    <xf numFmtId="0" fontId="11" fillId="0" borderId="0" xfId="0" applyFont="1"/>
    <xf numFmtId="0" fontId="15" fillId="0" borderId="0" xfId="0" applyFont="1"/>
    <xf numFmtId="0" fontId="23" fillId="0" borderId="0" xfId="0" applyFont="1" applyAlignment="1">
      <alignment horizontal="left"/>
    </xf>
    <xf numFmtId="0" fontId="24" fillId="0" borderId="0" xfId="0" applyFont="1"/>
    <xf numFmtId="0" fontId="25" fillId="0" borderId="0" xfId="0" applyFont="1" applyAlignment="1">
      <alignment horizontal="left"/>
    </xf>
    <xf numFmtId="0" fontId="23" fillId="0" borderId="0" xfId="0" applyFont="1"/>
    <xf numFmtId="0" fontId="27" fillId="2" borderId="1" xfId="0" applyFont="1" applyFill="1" applyBorder="1" applyAlignment="1">
      <alignment horizontal="left"/>
    </xf>
    <xf numFmtId="0" fontId="27" fillId="0" borderId="1" xfId="0" applyFont="1" applyBorder="1" applyAlignment="1">
      <alignment horizontal="center"/>
    </xf>
    <xf numFmtId="0" fontId="27" fillId="0" borderId="0" xfId="0" applyFont="1" applyAlignment="1">
      <alignment horizontal="left"/>
    </xf>
    <xf numFmtId="0" fontId="3" fillId="0" borderId="0" xfId="0" applyFont="1"/>
    <xf numFmtId="0" fontId="27" fillId="0" borderId="1" xfId="0" applyFont="1" applyBorder="1" applyAlignment="1">
      <alignment horizontal="left"/>
    </xf>
    <xf numFmtId="0" fontId="27" fillId="0" borderId="0" xfId="0" applyFont="1" applyAlignment="1">
      <alignment horizontal="center"/>
    </xf>
    <xf numFmtId="0" fontId="27" fillId="0" borderId="1" xfId="0" applyFont="1" applyBorder="1"/>
    <xf numFmtId="0" fontId="28" fillId="2" borderId="1" xfId="0" applyFont="1" applyFill="1" applyBorder="1"/>
    <xf numFmtId="0" fontId="27" fillId="2" borderId="1" xfId="0" applyFont="1" applyFill="1" applyBorder="1" applyAlignment="1">
      <alignment horizontal="center"/>
    </xf>
    <xf numFmtId="0" fontId="28" fillId="0" borderId="1" xfId="0" applyFont="1" applyBorder="1"/>
    <xf numFmtId="0" fontId="0" fillId="0" borderId="0" xfId="0" quotePrefix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0" fillId="0" borderId="1" xfId="0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29" fillId="0" borderId="0" xfId="0" applyFont="1"/>
    <xf numFmtId="0" fontId="30" fillId="3" borderId="0" xfId="0" applyFont="1" applyFill="1" applyAlignment="1">
      <alignment horizontal="centerContinuous"/>
    </xf>
    <xf numFmtId="0" fontId="31" fillId="3" borderId="2" xfId="0" applyFont="1" applyFill="1" applyBorder="1" applyAlignment="1">
      <alignment horizontal="center"/>
    </xf>
    <xf numFmtId="2" fontId="35" fillId="0" borderId="0" xfId="5" applyNumberFormat="1" applyFont="1" applyAlignment="1">
      <alignment horizontal="center"/>
    </xf>
    <xf numFmtId="0" fontId="37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37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7" fillId="0" borderId="0" xfId="0" applyFont="1" applyAlignment="1">
      <alignment horizontal="left"/>
    </xf>
    <xf numFmtId="0" fontId="50" fillId="0" borderId="0" xfId="0" applyFont="1" applyAlignment="1">
      <alignment horizontal="left"/>
    </xf>
    <xf numFmtId="0" fontId="37" fillId="0" borderId="1" xfId="0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0" fillId="0" borderId="1" xfId="0" applyBorder="1"/>
    <xf numFmtId="1" fontId="32" fillId="0" borderId="0" xfId="0" applyNumberFormat="1" applyFont="1" applyAlignment="1">
      <alignment horizontal="center"/>
    </xf>
    <xf numFmtId="0" fontId="8" fillId="0" borderId="0" xfId="0" applyFont="1"/>
    <xf numFmtId="0" fontId="9" fillId="0" borderId="0" xfId="0" applyFont="1"/>
    <xf numFmtId="0" fontId="54" fillId="0" borderId="0" xfId="2" applyFont="1" applyBorder="1" applyAlignment="1" applyProtection="1">
      <alignment horizontal="center"/>
    </xf>
    <xf numFmtId="2" fontId="35" fillId="0" borderId="0" xfId="5" applyNumberFormat="1" applyFont="1" applyBorder="1" applyAlignment="1">
      <alignment horizontal="center"/>
    </xf>
    <xf numFmtId="0" fontId="54" fillId="0" borderId="1" xfId="1" applyFont="1" applyBorder="1" applyAlignment="1">
      <alignment horizontal="center"/>
    </xf>
    <xf numFmtId="0" fontId="54" fillId="0" borderId="1" xfId="2" applyFont="1" applyBorder="1" applyAlignment="1" applyProtection="1">
      <alignment horizontal="center"/>
    </xf>
    <xf numFmtId="0" fontId="54" fillId="0" borderId="1" xfId="3" applyFont="1" applyBorder="1" applyAlignment="1">
      <alignment horizontal="center"/>
    </xf>
    <xf numFmtId="1" fontId="35" fillId="0" borderId="1" xfId="4" applyFont="1" applyBorder="1" applyAlignment="1">
      <alignment horizontal="center"/>
    </xf>
    <xf numFmtId="165" fontId="35" fillId="0" borderId="1" xfId="5" applyNumberFormat="1" applyFont="1" applyBorder="1" applyAlignment="1">
      <alignment horizontal="center"/>
    </xf>
    <xf numFmtId="0" fontId="54" fillId="0" borderId="1" xfId="3" applyFont="1" applyBorder="1">
      <alignment horizontal="right"/>
    </xf>
    <xf numFmtId="0" fontId="9" fillId="0" borderId="1" xfId="0" applyFont="1" applyBorder="1"/>
    <xf numFmtId="9" fontId="0" fillId="0" borderId="0" xfId="0" applyNumberFormat="1" applyAlignment="1">
      <alignment horizontal="center"/>
    </xf>
    <xf numFmtId="0" fontId="0" fillId="4" borderId="0" xfId="0" applyFill="1"/>
  </cellXfs>
  <cellStyles count="6">
    <cellStyle name="4dp" xfId="5" xr:uid="{DA4167FF-8C29-45D3-A581-D9EB36CD628C}"/>
    <cellStyle name="LabelIntersect" xfId="1" xr:uid="{0894F027-D57B-45A3-B3B2-37024D7E05CA}"/>
    <cellStyle name="LabelLeft" xfId="3" xr:uid="{4907E96B-A87D-4C17-BEB8-AC51D36A6B96}"/>
    <cellStyle name="LabelTop" xfId="2" xr:uid="{B83FD84A-B301-4616-B7D4-5CC305DE3126}"/>
    <cellStyle name="N" xfId="4" xr:uid="{44ABBD5A-F48C-4F56-815B-3CEB08E4C205}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638221784776902"/>
          <c:y val="2.4073019896259668E-2"/>
          <c:w val="0.86264386482939615"/>
          <c:h val="0.83594927942714281"/>
        </c:manualLayout>
      </c:layout>
      <c:scatterChart>
        <c:scatterStyle val="lineMarker"/>
        <c:varyColors val="0"/>
        <c:ser>
          <c:idx val="0"/>
          <c:order val="0"/>
          <c:tx>
            <c:v>Acetonitrile</c:v>
          </c:tx>
          <c:spPr>
            <a:ln w="28575" cap="rnd">
              <a:noFill/>
              <a:round/>
            </a:ln>
            <a:effectLst/>
          </c:spPr>
          <c:marker>
            <c:symbol val="diamond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trendline>
            <c:spPr>
              <a:ln>
                <a:solidFill>
                  <a:schemeClr val="tx1"/>
                </a:solidFill>
              </a:ln>
            </c:spPr>
            <c:trendlineType val="linear"/>
            <c:dispRSqr val="0"/>
            <c:dispEq val="0"/>
          </c:trendline>
          <c:trendline>
            <c:trendlineType val="linear"/>
            <c:dispRSqr val="0"/>
            <c:dispEq val="0"/>
          </c:trendline>
          <c:trendline>
            <c:trendlineType val="linear"/>
            <c:dispRSqr val="1"/>
            <c:dispEq val="0"/>
            <c:trendlineLbl>
              <c:layout>
                <c:manualLayout>
                  <c:x val="4.4954365598559996E-2"/>
                  <c:y val="6.8577206213339431E-2"/>
                </c:manualLayout>
              </c:layout>
              <c:numFmt formatCode="General" sourceLinked="0"/>
            </c:trendlineLbl>
          </c:trendline>
          <c:xVal>
            <c:numRef>
              <c:f>Sheet2!$A$28:$A$39</c:f>
              <c:numCache>
                <c:formatCode>General</c:formatCode>
                <c:ptCount val="12"/>
                <c:pt idx="0">
                  <c:v>0.05</c:v>
                </c:pt>
                <c:pt idx="1">
                  <c:v>0.1</c:v>
                </c:pt>
                <c:pt idx="2">
                  <c:v>0.15</c:v>
                </c:pt>
                <c:pt idx="3">
                  <c:v>0.2</c:v>
                </c:pt>
                <c:pt idx="4">
                  <c:v>0.25</c:v>
                </c:pt>
                <c:pt idx="5">
                  <c:v>0.3</c:v>
                </c:pt>
                <c:pt idx="6">
                  <c:v>0.35</c:v>
                </c:pt>
                <c:pt idx="7">
                  <c:v>0.4</c:v>
                </c:pt>
                <c:pt idx="8">
                  <c:v>0.45</c:v>
                </c:pt>
                <c:pt idx="9">
                  <c:v>0.5</c:v>
                </c:pt>
                <c:pt idx="10">
                  <c:v>0.6</c:v>
                </c:pt>
                <c:pt idx="11">
                  <c:v>0.7</c:v>
                </c:pt>
              </c:numCache>
            </c:numRef>
          </c:xVal>
          <c:yVal>
            <c:numRef>
              <c:f>Sheet2!$B$28:$B$39</c:f>
              <c:numCache>
                <c:formatCode>General</c:formatCode>
                <c:ptCount val="12"/>
                <c:pt idx="0">
                  <c:v>103</c:v>
                </c:pt>
                <c:pt idx="1">
                  <c:v>168</c:v>
                </c:pt>
                <c:pt idx="2">
                  <c:v>236</c:v>
                </c:pt>
                <c:pt idx="3">
                  <c:v>303</c:v>
                </c:pt>
                <c:pt idx="4">
                  <c:v>371</c:v>
                </c:pt>
                <c:pt idx="5">
                  <c:v>438</c:v>
                </c:pt>
                <c:pt idx="6">
                  <c:v>517</c:v>
                </c:pt>
                <c:pt idx="7">
                  <c:v>585</c:v>
                </c:pt>
                <c:pt idx="8">
                  <c:v>652</c:v>
                </c:pt>
                <c:pt idx="9">
                  <c:v>724</c:v>
                </c:pt>
                <c:pt idx="10">
                  <c:v>862</c:v>
                </c:pt>
                <c:pt idx="11">
                  <c:v>983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BB7C-49AD-800E-29E6671DAEF8}"/>
            </c:ext>
          </c:extLst>
        </c:ser>
        <c:ser>
          <c:idx val="1"/>
          <c:order val="1"/>
          <c:tx>
            <c:v>Water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4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trendline>
            <c:spPr>
              <a:ln w="9525">
                <a:solidFill>
                  <a:schemeClr val="tx1"/>
                </a:solidFill>
              </a:ln>
            </c:spPr>
            <c:trendlineType val="linear"/>
            <c:dispRSqr val="0"/>
            <c:dispEq val="0"/>
          </c:trendline>
          <c:trendline>
            <c:trendlineType val="linear"/>
            <c:dispRSqr val="0"/>
            <c:dispEq val="0"/>
          </c:trendline>
          <c:trendline>
            <c:trendlineType val="linear"/>
            <c:dispRSqr val="1"/>
            <c:dispEq val="0"/>
            <c:trendlineLbl>
              <c:layout>
                <c:manualLayout>
                  <c:x val="5.4632030512802215E-2"/>
                  <c:y val="8.3631604096981282E-2"/>
                </c:manualLayout>
              </c:layout>
              <c:numFmt formatCode="General" sourceLinked="0"/>
            </c:trendlineLbl>
          </c:trendline>
          <c:xVal>
            <c:numRef>
              <c:f>Sheet2!$A$28:$A$39</c:f>
              <c:numCache>
                <c:formatCode>General</c:formatCode>
                <c:ptCount val="12"/>
                <c:pt idx="0">
                  <c:v>0.05</c:v>
                </c:pt>
                <c:pt idx="1">
                  <c:v>0.1</c:v>
                </c:pt>
                <c:pt idx="2">
                  <c:v>0.15</c:v>
                </c:pt>
                <c:pt idx="3">
                  <c:v>0.2</c:v>
                </c:pt>
                <c:pt idx="4">
                  <c:v>0.25</c:v>
                </c:pt>
                <c:pt idx="5">
                  <c:v>0.3</c:v>
                </c:pt>
                <c:pt idx="6">
                  <c:v>0.35</c:v>
                </c:pt>
                <c:pt idx="7">
                  <c:v>0.4</c:v>
                </c:pt>
                <c:pt idx="8">
                  <c:v>0.45</c:v>
                </c:pt>
                <c:pt idx="9">
                  <c:v>0.5</c:v>
                </c:pt>
                <c:pt idx="10">
                  <c:v>0.6</c:v>
                </c:pt>
                <c:pt idx="11">
                  <c:v>0.7</c:v>
                </c:pt>
              </c:numCache>
            </c:numRef>
          </c:xVal>
          <c:yVal>
            <c:numRef>
              <c:f>Sheet2!$C$28:$C$39</c:f>
              <c:numCache>
                <c:formatCode>General</c:formatCode>
                <c:ptCount val="12"/>
                <c:pt idx="0">
                  <c:v>212</c:v>
                </c:pt>
                <c:pt idx="1">
                  <c:v>388</c:v>
                </c:pt>
                <c:pt idx="2">
                  <c:v>537</c:v>
                </c:pt>
                <c:pt idx="3">
                  <c:v>695</c:v>
                </c:pt>
                <c:pt idx="4">
                  <c:v>859</c:v>
                </c:pt>
                <c:pt idx="5">
                  <c:v>1032</c:v>
                </c:pt>
                <c:pt idx="6">
                  <c:v>1195</c:v>
                </c:pt>
                <c:pt idx="7">
                  <c:v>1359</c:v>
                </c:pt>
                <c:pt idx="8">
                  <c:v>1514</c:v>
                </c:pt>
                <c:pt idx="9">
                  <c:v>1692</c:v>
                </c:pt>
                <c:pt idx="10">
                  <c:v>1995</c:v>
                </c:pt>
                <c:pt idx="11">
                  <c:v>2348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BB7C-49AD-800E-29E6671DAE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0698368"/>
        <c:axId val="100702464"/>
      </c:scatterChart>
      <c:valAx>
        <c:axId val="100698368"/>
        <c:scaling>
          <c:orientation val="minMax"/>
          <c:max val="0.71000000000000008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Flow rate (mL/min)</a:t>
                </a:r>
              </a:p>
            </c:rich>
          </c:tx>
          <c:layout>
            <c:manualLayout>
              <c:xMode val="edge"/>
              <c:yMode val="edge"/>
              <c:x val="0.49174278215223099"/>
              <c:y val="0.9255925925925926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shade val="95000"/>
                <a:satMod val="105000"/>
              </a:schemeClr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0702464"/>
        <c:crosses val="autoZero"/>
        <c:crossBetween val="midCat"/>
      </c:valAx>
      <c:valAx>
        <c:axId val="100702464"/>
        <c:scaling>
          <c:orientation val="minMax"/>
          <c:max val="250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∆P (psi)</a:t>
                </a:r>
              </a:p>
            </c:rich>
          </c:tx>
          <c:layout>
            <c:manualLayout>
              <c:xMode val="edge"/>
              <c:yMode val="edge"/>
              <c:x val="0"/>
              <c:y val="0.37259084281131527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shade val="95000"/>
                <a:satMod val="105000"/>
              </a:schemeClr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069836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14245846912640453"/>
          <c:y val="0.12203353208817236"/>
          <c:w val="0.22169771074688172"/>
          <c:h val="0.1965323859583515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8984545360832912E-2"/>
          <c:y val="2.1468846737165769E-2"/>
          <c:w val="0.8761765428868219"/>
          <c:h val="0.84434767553791923"/>
        </c:manualLayout>
      </c:layout>
      <c:scatterChart>
        <c:scatterStyle val="lineMarker"/>
        <c:varyColors val="0"/>
        <c:ser>
          <c:idx val="1"/>
          <c:order val="0"/>
          <c:tx>
            <c:v>Acetonitrile</c:v>
          </c:tx>
          <c:spPr>
            <a:ln w="12700">
              <a:solidFill>
                <a:schemeClr val="dk1">
                  <a:shade val="95000"/>
                  <a:satMod val="105000"/>
                </a:schemeClr>
              </a:solidFill>
            </a:ln>
          </c:spPr>
          <c:marker>
            <c:symbol val="diamond"/>
            <c:size val="4"/>
            <c:spPr>
              <a:solidFill>
                <a:schemeClr val="tx1"/>
              </a:solidFill>
              <a:ln>
                <a:solidFill>
                  <a:schemeClr val="dk1">
                    <a:shade val="95000"/>
                    <a:satMod val="105000"/>
                  </a:schemeClr>
                </a:solidFill>
              </a:ln>
            </c:spPr>
          </c:marker>
          <c:dLbls>
            <c:delete val="1"/>
          </c:dLbls>
          <c:errBars>
            <c:errDir val="y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</c:errBars>
          <c:xVal>
            <c:numRef>
              <c:f>Sheet4!$B$6:$B$13</c:f>
              <c:numCache>
                <c:formatCode>General</c:formatCod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numCache>
            </c:numRef>
          </c:xVal>
          <c:yVal>
            <c:numRef>
              <c:f>Sheet4!$C$6:$C$13</c:f>
              <c:numCache>
                <c:formatCode>General</c:formatCode>
                <c:ptCount val="8"/>
                <c:pt idx="0">
                  <c:v>438</c:v>
                </c:pt>
                <c:pt idx="1">
                  <c:v>431</c:v>
                </c:pt>
                <c:pt idx="2">
                  <c:v>430</c:v>
                </c:pt>
                <c:pt idx="3">
                  <c:v>439</c:v>
                </c:pt>
                <c:pt idx="4">
                  <c:v>435</c:v>
                </c:pt>
                <c:pt idx="5">
                  <c:v>424</c:v>
                </c:pt>
                <c:pt idx="6">
                  <c:v>434</c:v>
                </c:pt>
                <c:pt idx="7">
                  <c:v>439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600-49BB-887F-03F4B38176F4}"/>
            </c:ext>
          </c:extLst>
        </c:ser>
        <c:dLbls>
          <c:dLblPos val="r"/>
          <c:showLegendKey val="0"/>
          <c:showVal val="1"/>
          <c:showCatName val="1"/>
          <c:showSerName val="0"/>
          <c:showPercent val="0"/>
          <c:showBubbleSize val="0"/>
        </c:dLbls>
        <c:axId val="71683456"/>
        <c:axId val="71686016"/>
      </c:scatterChart>
      <c:valAx>
        <c:axId val="71683456"/>
        <c:scaling>
          <c:orientation val="minMax"/>
          <c:max val="8.1999999999999993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Operation days</a:t>
                </a:r>
              </a:p>
            </c:rich>
          </c:tx>
          <c:layout>
            <c:manualLayout>
              <c:xMode val="edge"/>
              <c:yMode val="edge"/>
              <c:x val="0.44414729880819276"/>
              <c:y val="0.92932277924362361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shade val="95000"/>
                <a:satMod val="105000"/>
              </a:schemeClr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686016"/>
        <c:crosses val="autoZero"/>
        <c:crossBetween val="midCat"/>
      </c:valAx>
      <c:valAx>
        <c:axId val="71686016"/>
        <c:scaling>
          <c:orientation val="minMax"/>
          <c:max val="1100"/>
          <c:min val="350"/>
        </c:scaling>
        <c:delete val="0"/>
        <c:axPos val="l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∆P (psi)</a:t>
                </a:r>
              </a:p>
            </c:rich>
          </c:tx>
          <c:layout>
            <c:manualLayout>
              <c:xMode val="edge"/>
              <c:yMode val="edge"/>
              <c:x val="0"/>
              <c:y val="0.3611623349192169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shade val="95000"/>
                <a:satMod val="105000"/>
              </a:schemeClr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68345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v>N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Sheet5!$B$6:$B$16</c:f>
              <c:numCache>
                <c:formatCode>General</c:formatCode>
                <c:ptCount val="11"/>
                <c:pt idx="0">
                  <c:v>0.1</c:v>
                </c:pt>
                <c:pt idx="1">
                  <c:v>0.15</c:v>
                </c:pt>
                <c:pt idx="2">
                  <c:v>0.2</c:v>
                </c:pt>
                <c:pt idx="3">
                  <c:v>0.25</c:v>
                </c:pt>
                <c:pt idx="4">
                  <c:v>0.3</c:v>
                </c:pt>
                <c:pt idx="5">
                  <c:v>0.35</c:v>
                </c:pt>
                <c:pt idx="6">
                  <c:v>0.4</c:v>
                </c:pt>
                <c:pt idx="7">
                  <c:v>0.45</c:v>
                </c:pt>
                <c:pt idx="8">
                  <c:v>0.5</c:v>
                </c:pt>
                <c:pt idx="9">
                  <c:v>0.6</c:v>
                </c:pt>
                <c:pt idx="10">
                  <c:v>0.7</c:v>
                </c:pt>
              </c:numCache>
            </c:numRef>
          </c:xVal>
          <c:yVal>
            <c:numRef>
              <c:f>Sheet5!$C$6:$C$16</c:f>
              <c:numCache>
                <c:formatCode>General</c:formatCode>
                <c:ptCount val="11"/>
                <c:pt idx="0">
                  <c:v>43013</c:v>
                </c:pt>
                <c:pt idx="1">
                  <c:v>53074</c:v>
                </c:pt>
                <c:pt idx="2">
                  <c:v>73257</c:v>
                </c:pt>
                <c:pt idx="3">
                  <c:v>84311</c:v>
                </c:pt>
                <c:pt idx="4">
                  <c:v>95600</c:v>
                </c:pt>
                <c:pt idx="5">
                  <c:v>93292</c:v>
                </c:pt>
                <c:pt idx="6">
                  <c:v>85028</c:v>
                </c:pt>
                <c:pt idx="7">
                  <c:v>63365</c:v>
                </c:pt>
                <c:pt idx="8">
                  <c:v>54105</c:v>
                </c:pt>
                <c:pt idx="9">
                  <c:v>34105</c:v>
                </c:pt>
                <c:pt idx="10">
                  <c:v>24105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3AF-4217-AE40-955CDC023409}"/>
            </c:ext>
          </c:extLst>
        </c:ser>
        <c:ser>
          <c:idx val="1"/>
          <c:order val="1"/>
          <c:tx>
            <c:v>H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Sheet5!$B$6:$B$16</c:f>
              <c:numCache>
                <c:formatCode>General</c:formatCode>
                <c:ptCount val="11"/>
                <c:pt idx="0">
                  <c:v>0.1</c:v>
                </c:pt>
                <c:pt idx="1">
                  <c:v>0.15</c:v>
                </c:pt>
                <c:pt idx="2">
                  <c:v>0.2</c:v>
                </c:pt>
                <c:pt idx="3">
                  <c:v>0.25</c:v>
                </c:pt>
                <c:pt idx="4">
                  <c:v>0.3</c:v>
                </c:pt>
                <c:pt idx="5">
                  <c:v>0.35</c:v>
                </c:pt>
                <c:pt idx="6">
                  <c:v>0.4</c:v>
                </c:pt>
                <c:pt idx="7">
                  <c:v>0.45</c:v>
                </c:pt>
                <c:pt idx="8">
                  <c:v>0.5</c:v>
                </c:pt>
                <c:pt idx="9">
                  <c:v>0.6</c:v>
                </c:pt>
                <c:pt idx="10">
                  <c:v>0.7</c:v>
                </c:pt>
              </c:numCache>
            </c:numRef>
          </c:xVal>
          <c:yVal>
            <c:numRef>
              <c:f>Sheet5!$D$6:$D$16</c:f>
              <c:numCache>
                <c:formatCode>General</c:formatCode>
                <c:ptCount val="11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13AF-4217-AE40-955CDC0234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99954511"/>
        <c:axId val="1599954095"/>
      </c:scatterChart>
      <c:valAx>
        <c:axId val="159995451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99954095"/>
        <c:crosses val="autoZero"/>
        <c:crossBetween val="midCat"/>
      </c:valAx>
      <c:valAx>
        <c:axId val="1599954095"/>
        <c:scaling>
          <c:orientation val="minMax"/>
          <c:max val="120000"/>
          <c:min val="1.0000000000000003E-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99954511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724759405074368"/>
          <c:y val="0.16708333333333336"/>
          <c:w val="0.85219685039370074"/>
          <c:h val="0.67979913969087202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Sheet5!$B$6:$B$16</c:f>
              <c:numCache>
                <c:formatCode>General</c:formatCode>
                <c:ptCount val="11"/>
                <c:pt idx="0">
                  <c:v>0.1</c:v>
                </c:pt>
                <c:pt idx="1">
                  <c:v>0.15</c:v>
                </c:pt>
                <c:pt idx="2">
                  <c:v>0.2</c:v>
                </c:pt>
                <c:pt idx="3">
                  <c:v>0.25</c:v>
                </c:pt>
                <c:pt idx="4">
                  <c:v>0.3</c:v>
                </c:pt>
                <c:pt idx="5">
                  <c:v>0.35</c:v>
                </c:pt>
                <c:pt idx="6">
                  <c:v>0.4</c:v>
                </c:pt>
                <c:pt idx="7">
                  <c:v>0.45</c:v>
                </c:pt>
                <c:pt idx="8">
                  <c:v>0.5</c:v>
                </c:pt>
                <c:pt idx="9">
                  <c:v>0.6</c:v>
                </c:pt>
                <c:pt idx="10">
                  <c:v>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C2-44B9-8FF2-0F98B6CF281B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Sheet5!$C$6:$C$16</c:f>
              <c:numCache>
                <c:formatCode>General</c:formatCode>
                <c:ptCount val="11"/>
                <c:pt idx="0">
                  <c:v>43013</c:v>
                </c:pt>
                <c:pt idx="1">
                  <c:v>53074</c:v>
                </c:pt>
                <c:pt idx="2">
                  <c:v>73257</c:v>
                </c:pt>
                <c:pt idx="3">
                  <c:v>84311</c:v>
                </c:pt>
                <c:pt idx="4">
                  <c:v>95600</c:v>
                </c:pt>
                <c:pt idx="5">
                  <c:v>93292</c:v>
                </c:pt>
                <c:pt idx="6">
                  <c:v>85028</c:v>
                </c:pt>
                <c:pt idx="7">
                  <c:v>63365</c:v>
                </c:pt>
                <c:pt idx="8">
                  <c:v>54105</c:v>
                </c:pt>
                <c:pt idx="9">
                  <c:v>34105</c:v>
                </c:pt>
                <c:pt idx="10">
                  <c:v>24105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3C2-44B9-8FF2-0F98B6CF28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82157551"/>
        <c:axId val="1282212047"/>
      </c:barChart>
      <c:catAx>
        <c:axId val="1282157551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82212047"/>
        <c:crosses val="autoZero"/>
        <c:auto val="1"/>
        <c:lblAlgn val="ctr"/>
        <c:lblOffset val="100"/>
        <c:noMultiLvlLbl val="0"/>
      </c:catAx>
      <c:valAx>
        <c:axId val="12822120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8215755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999400245755888E-2"/>
          <c:y val="1.3187508773720951E-2"/>
          <c:w val="0.85421521500054653"/>
          <c:h val="0.89867310064502792"/>
        </c:manualLayout>
      </c:layout>
      <c:scatterChart>
        <c:scatterStyle val="lineMarker"/>
        <c:varyColors val="0"/>
        <c:ser>
          <c:idx val="3"/>
          <c:order val="3"/>
          <c:tx>
            <c:strRef>
              <c:f>[1]Sheet1!$A$2</c:f>
              <c:strCache>
                <c:ptCount val="1"/>
                <c:pt idx="0">
                  <c:v>p-xylene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4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trendline>
            <c:spPr>
              <a:ln w="12700" cap="rnd">
                <a:solidFill>
                  <a:schemeClr val="tx1"/>
                </a:solidFill>
                <a:prstDash val="solid"/>
              </a:ln>
              <a:effectLst/>
            </c:spPr>
            <c:trendlineType val="linear"/>
            <c:dispRSqr val="0"/>
            <c:dispEq val="0"/>
          </c:trendline>
          <c:xVal>
            <c:numRef>
              <c:f>[1]Sheet1!$B$2:$B$8</c:f>
              <c:numCache>
                <c:formatCode>General</c:formatCode>
                <c:ptCount val="7"/>
                <c:pt idx="0">
                  <c:v>0.1</c:v>
                </c:pt>
                <c:pt idx="1">
                  <c:v>0.2</c:v>
                </c:pt>
                <c:pt idx="2">
                  <c:v>0.5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5</c:v>
                </c:pt>
              </c:numCache>
            </c:numRef>
          </c:xVal>
          <c:yVal>
            <c:numRef>
              <c:f>[1]Sheet1!$D$2:$D$8</c:f>
              <c:numCache>
                <c:formatCode>General</c:formatCode>
                <c:ptCount val="7"/>
                <c:pt idx="0">
                  <c:v>1845</c:v>
                </c:pt>
                <c:pt idx="1">
                  <c:v>3879</c:v>
                </c:pt>
                <c:pt idx="2">
                  <c:v>9424</c:v>
                </c:pt>
                <c:pt idx="3">
                  <c:v>20850</c:v>
                </c:pt>
                <c:pt idx="4">
                  <c:v>42700</c:v>
                </c:pt>
                <c:pt idx="5">
                  <c:v>63800</c:v>
                </c:pt>
                <c:pt idx="6">
                  <c:v>105800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24D-4222-BF72-865BFD0A1C7D}"/>
            </c:ext>
          </c:extLst>
        </c:ser>
        <c:ser>
          <c:idx val="4"/>
          <c:order val="4"/>
          <c:tx>
            <c:strRef>
              <c:f>[1]Sheet1!$A$10</c:f>
              <c:strCache>
                <c:ptCount val="1"/>
                <c:pt idx="0">
                  <c:v>m-xylene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square"/>
            <c:size val="4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trendline>
            <c:spPr>
              <a:ln w="12700" cap="rnd">
                <a:solidFill>
                  <a:schemeClr val="tx1"/>
                </a:solidFill>
                <a:prstDash val="solid"/>
              </a:ln>
              <a:effectLst/>
            </c:spPr>
            <c:trendlineType val="linear"/>
            <c:dispRSqr val="0"/>
            <c:dispEq val="0"/>
          </c:trendline>
          <c:xVal>
            <c:numRef>
              <c:f>[1]Sheet1!$B$10:$B$16</c:f>
              <c:numCache>
                <c:formatCode>General</c:formatCode>
                <c:ptCount val="7"/>
                <c:pt idx="0">
                  <c:v>0.1</c:v>
                </c:pt>
                <c:pt idx="1">
                  <c:v>0.2</c:v>
                </c:pt>
                <c:pt idx="2">
                  <c:v>0.5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5</c:v>
                </c:pt>
              </c:numCache>
            </c:numRef>
          </c:xVal>
          <c:yVal>
            <c:numRef>
              <c:f>[1]Sheet1!$D$10:$D$16</c:f>
              <c:numCache>
                <c:formatCode>General</c:formatCode>
                <c:ptCount val="7"/>
                <c:pt idx="0">
                  <c:v>1580</c:v>
                </c:pt>
                <c:pt idx="1">
                  <c:v>2551</c:v>
                </c:pt>
                <c:pt idx="2">
                  <c:v>7484</c:v>
                </c:pt>
                <c:pt idx="3">
                  <c:v>16845</c:v>
                </c:pt>
                <c:pt idx="4">
                  <c:v>35153</c:v>
                </c:pt>
                <c:pt idx="5">
                  <c:v>54085</c:v>
                </c:pt>
                <c:pt idx="6">
                  <c:v>91085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624D-4222-BF72-865BFD0A1C7D}"/>
            </c:ext>
          </c:extLst>
        </c:ser>
        <c:ser>
          <c:idx val="5"/>
          <c:order val="5"/>
          <c:tx>
            <c:strRef>
              <c:f>[1]Sheet1!$A$18</c:f>
              <c:strCache>
                <c:ptCount val="1"/>
                <c:pt idx="0">
                  <c:v>o-xylene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triangle"/>
            <c:size val="4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trendline>
            <c:spPr>
              <a:ln w="12700" cap="rnd">
                <a:solidFill>
                  <a:schemeClr val="tx1"/>
                </a:solidFill>
                <a:prstDash val="solid"/>
              </a:ln>
              <a:effectLst/>
            </c:spPr>
            <c:trendlineType val="linear"/>
            <c:dispRSqr val="0"/>
            <c:dispEq val="0"/>
          </c:trendline>
          <c:xVal>
            <c:numRef>
              <c:f>[1]Sheet1!$B$18:$B$24</c:f>
              <c:numCache>
                <c:formatCode>General</c:formatCode>
                <c:ptCount val="7"/>
                <c:pt idx="0">
                  <c:v>0.1</c:v>
                </c:pt>
                <c:pt idx="1">
                  <c:v>0.2</c:v>
                </c:pt>
                <c:pt idx="2">
                  <c:v>0.5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5</c:v>
                </c:pt>
              </c:numCache>
            </c:numRef>
          </c:xVal>
          <c:yVal>
            <c:numRef>
              <c:f>[1]Sheet1!$D$18:$D$24</c:f>
              <c:numCache>
                <c:formatCode>General</c:formatCode>
                <c:ptCount val="7"/>
                <c:pt idx="0">
                  <c:v>1156</c:v>
                </c:pt>
                <c:pt idx="1">
                  <c:v>2509</c:v>
                </c:pt>
                <c:pt idx="2">
                  <c:v>7406</c:v>
                </c:pt>
                <c:pt idx="3">
                  <c:v>18496</c:v>
                </c:pt>
                <c:pt idx="4">
                  <c:v>39936</c:v>
                </c:pt>
                <c:pt idx="5">
                  <c:v>60317</c:v>
                </c:pt>
                <c:pt idx="6">
                  <c:v>102317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624D-4222-BF72-865BFD0A1C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3669088"/>
        <c:axId val="1910547776"/>
      </c:scatterChart>
      <c:scatterChart>
        <c:scatterStyle val="lineMarker"/>
        <c:varyColors val="0"/>
        <c:ser>
          <c:idx val="0"/>
          <c:order val="0"/>
          <c:tx>
            <c:strRef>
              <c:f>[1]Sheet1!$A$2</c:f>
              <c:strCache>
                <c:ptCount val="1"/>
                <c:pt idx="0">
                  <c:v>p-xylene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4"/>
            <c:spPr>
              <a:noFill/>
              <a:ln w="9525">
                <a:solidFill>
                  <a:schemeClr val="tx1"/>
                </a:solidFill>
              </a:ln>
              <a:effectLst/>
            </c:spPr>
          </c:marker>
          <c:trendline>
            <c:spPr>
              <a:ln w="12700" cap="rnd">
                <a:solidFill>
                  <a:schemeClr val="tx1"/>
                </a:solidFill>
                <a:prstDash val="solid"/>
              </a:ln>
              <a:effectLst/>
            </c:spPr>
            <c:trendlineType val="linear"/>
            <c:dispRSqr val="0"/>
            <c:dispEq val="0"/>
          </c:trendline>
          <c:xVal>
            <c:numRef>
              <c:f>[1]Sheet1!$B$2:$B$8</c:f>
              <c:numCache>
                <c:formatCode>General</c:formatCode>
                <c:ptCount val="7"/>
                <c:pt idx="0">
                  <c:v>0.1</c:v>
                </c:pt>
                <c:pt idx="1">
                  <c:v>0.2</c:v>
                </c:pt>
                <c:pt idx="2">
                  <c:v>0.5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5</c:v>
                </c:pt>
              </c:numCache>
            </c:numRef>
          </c:xVal>
          <c:yVal>
            <c:numRef>
              <c:f>[1]Sheet1!$C$2:$C$8</c:f>
              <c:numCache>
                <c:formatCode>General</c:formatCode>
                <c:ptCount val="7"/>
                <c:pt idx="0">
                  <c:v>95962</c:v>
                </c:pt>
                <c:pt idx="1">
                  <c:v>188042</c:v>
                </c:pt>
                <c:pt idx="2">
                  <c:v>445122</c:v>
                </c:pt>
                <c:pt idx="3">
                  <c:v>906342</c:v>
                </c:pt>
                <c:pt idx="4">
                  <c:v>1747972</c:v>
                </c:pt>
                <c:pt idx="5">
                  <c:v>2638142</c:v>
                </c:pt>
                <c:pt idx="6">
                  <c:v>4338142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624D-4222-BF72-865BFD0A1C7D}"/>
            </c:ext>
          </c:extLst>
        </c:ser>
        <c:ser>
          <c:idx val="1"/>
          <c:order val="1"/>
          <c:tx>
            <c:strRef>
              <c:f>[1]Sheet1!$A$10</c:f>
              <c:strCache>
                <c:ptCount val="1"/>
                <c:pt idx="0">
                  <c:v>m-xylene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square"/>
            <c:size val="4"/>
            <c:spPr>
              <a:noFill/>
              <a:ln w="9525">
                <a:solidFill>
                  <a:schemeClr val="tx1"/>
                </a:solidFill>
              </a:ln>
              <a:effectLst/>
            </c:spPr>
          </c:marker>
          <c:trendline>
            <c:spPr>
              <a:ln w="12700" cap="rnd">
                <a:solidFill>
                  <a:schemeClr val="tx1"/>
                </a:solidFill>
                <a:prstDash val="solid"/>
              </a:ln>
              <a:effectLst/>
            </c:spPr>
            <c:trendlineType val="linear"/>
            <c:dispRSqr val="0"/>
            <c:dispEq val="0"/>
          </c:trendline>
          <c:xVal>
            <c:numRef>
              <c:f>[1]Sheet1!$B$10:$B$16</c:f>
              <c:numCache>
                <c:formatCode>General</c:formatCode>
                <c:ptCount val="7"/>
                <c:pt idx="0">
                  <c:v>0.1</c:v>
                </c:pt>
                <c:pt idx="1">
                  <c:v>0.2</c:v>
                </c:pt>
                <c:pt idx="2">
                  <c:v>0.5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5</c:v>
                </c:pt>
              </c:numCache>
            </c:numRef>
          </c:xVal>
          <c:yVal>
            <c:numRef>
              <c:f>[1]Sheet1!$C$10:$C$16</c:f>
              <c:numCache>
                <c:formatCode>General</c:formatCode>
                <c:ptCount val="7"/>
                <c:pt idx="0">
                  <c:v>83022</c:v>
                </c:pt>
                <c:pt idx="1">
                  <c:v>161742</c:v>
                </c:pt>
                <c:pt idx="2">
                  <c:v>409373</c:v>
                </c:pt>
                <c:pt idx="3">
                  <c:v>820734</c:v>
                </c:pt>
                <c:pt idx="4">
                  <c:v>1584945</c:v>
                </c:pt>
                <c:pt idx="5">
                  <c:v>2351283</c:v>
                </c:pt>
                <c:pt idx="6">
                  <c:v>3951283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624D-4222-BF72-865BFD0A1C7D}"/>
            </c:ext>
          </c:extLst>
        </c:ser>
        <c:ser>
          <c:idx val="2"/>
          <c:order val="2"/>
          <c:tx>
            <c:strRef>
              <c:f>[1]Sheet1!$A$18</c:f>
              <c:strCache>
                <c:ptCount val="1"/>
                <c:pt idx="0">
                  <c:v>o-xylene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triangle"/>
            <c:size val="4"/>
            <c:spPr>
              <a:noFill/>
              <a:ln w="9525">
                <a:solidFill>
                  <a:schemeClr val="tx1"/>
                </a:solidFill>
              </a:ln>
              <a:effectLst/>
            </c:spPr>
          </c:marker>
          <c:trendline>
            <c:spPr>
              <a:ln w="12700" cap="rnd">
                <a:solidFill>
                  <a:schemeClr val="tx1"/>
                </a:solidFill>
                <a:prstDash val="solid"/>
              </a:ln>
              <a:effectLst/>
            </c:spPr>
            <c:trendlineType val="linear"/>
            <c:dispRSqr val="0"/>
            <c:dispEq val="0"/>
          </c:trendline>
          <c:xVal>
            <c:numRef>
              <c:f>[1]Sheet1!$B$18:$B$24</c:f>
              <c:numCache>
                <c:formatCode>General</c:formatCode>
                <c:ptCount val="7"/>
                <c:pt idx="0">
                  <c:v>0.1</c:v>
                </c:pt>
                <c:pt idx="1">
                  <c:v>0.2</c:v>
                </c:pt>
                <c:pt idx="2">
                  <c:v>0.5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5</c:v>
                </c:pt>
              </c:numCache>
            </c:numRef>
          </c:xVal>
          <c:yVal>
            <c:numRef>
              <c:f>[1]Sheet1!$C$18:$C$24</c:f>
              <c:numCache>
                <c:formatCode>General</c:formatCode>
                <c:ptCount val="7"/>
                <c:pt idx="0">
                  <c:v>61614</c:v>
                </c:pt>
                <c:pt idx="1">
                  <c:v>138495</c:v>
                </c:pt>
                <c:pt idx="2">
                  <c:v>341226</c:v>
                </c:pt>
                <c:pt idx="3">
                  <c:v>701067</c:v>
                </c:pt>
                <c:pt idx="4">
                  <c:v>1638988</c:v>
                </c:pt>
                <c:pt idx="5">
                  <c:v>2500159</c:v>
                </c:pt>
                <c:pt idx="6">
                  <c:v>4200159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624D-4222-BF72-865BFD0A1C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10588960"/>
        <c:axId val="1910570240"/>
      </c:scatterChart>
      <c:valAx>
        <c:axId val="203669088"/>
        <c:scaling>
          <c:orientation val="minMax"/>
          <c:max val="5.2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400" b="0">
                    <a:solidFill>
                      <a:sysClr val="windowText" lastClr="000000"/>
                    </a:solidFill>
                  </a:rPr>
                  <a:t>Mass of the analyte (</a:t>
                </a:r>
                <a:r>
                  <a:rPr lang="el-GR" sz="1400" b="0">
                    <a:solidFill>
                      <a:sysClr val="windowText" lastClr="000000"/>
                    </a:solidFill>
                  </a:rPr>
                  <a:t>μ</a:t>
                </a:r>
                <a:r>
                  <a:rPr lang="en-GB" sz="1400" b="0">
                    <a:solidFill>
                      <a:sysClr val="windowText" lastClr="000000"/>
                    </a:solidFill>
                  </a:rPr>
                  <a:t>g)</a:t>
                </a:r>
              </a:p>
            </c:rich>
          </c:tx>
          <c:layout>
            <c:manualLayout>
              <c:xMode val="edge"/>
              <c:yMode val="edge"/>
              <c:x val="0.40720459549628985"/>
              <c:y val="0.9565856293895191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10547776"/>
        <c:crosses val="autoZero"/>
        <c:crossBetween val="midCat"/>
        <c:minorUnit val="0.5"/>
      </c:valAx>
      <c:valAx>
        <c:axId val="191054777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400" b="0">
                    <a:solidFill>
                      <a:sysClr val="windowText" lastClr="000000"/>
                    </a:solidFill>
                  </a:rPr>
                  <a:t>Peak height x 10000</a:t>
                </a:r>
              </a:p>
            </c:rich>
          </c:tx>
          <c:layout>
            <c:manualLayout>
              <c:xMode val="edge"/>
              <c:yMode val="edge"/>
              <c:x val="0"/>
              <c:y val="0.3331846562657928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3669088"/>
        <c:crosses val="autoZero"/>
        <c:crossBetween val="midCat"/>
        <c:dispUnits>
          <c:builtInUnit val="tenThousands"/>
        </c:dispUnits>
      </c:valAx>
      <c:valAx>
        <c:axId val="1910570240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10588960"/>
        <c:crosses val="max"/>
        <c:crossBetween val="midCat"/>
        <c:dispUnits>
          <c:builtInUnit val="hundredThousands"/>
          <c:dispUnitsLbl>
            <c:layout>
              <c:manualLayout>
                <c:xMode val="edge"/>
                <c:yMode val="edge"/>
                <c:x val="0.9640929401251116"/>
                <c:y val="0.33801883460219639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4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en-US" sz="1400" b="0">
                      <a:solidFill>
                        <a:sysClr val="windowText" lastClr="000000"/>
                      </a:solidFill>
                    </a:rPr>
                    <a:t>Peak area x 100000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</c:dispUnitsLbl>
        </c:dispUnits>
      </c:valAx>
      <c:valAx>
        <c:axId val="19105889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91057024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ayout>
        <c:manualLayout>
          <c:xMode val="edge"/>
          <c:yMode val="edge"/>
          <c:x val="7.8086874529423769E-2"/>
          <c:y val="0.1733681115947463"/>
          <c:w val="0.4144626136105703"/>
          <c:h val="0.197658336186237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25</xdr:row>
      <xdr:rowOff>1</xdr:rowOff>
    </xdr:from>
    <xdr:to>
      <xdr:col>14</xdr:col>
      <xdr:colOff>0</xdr:colOff>
      <xdr:row>43</xdr:row>
      <xdr:rowOff>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89FB01E-665F-44AF-9925-D599E62172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3</xdr:row>
      <xdr:rowOff>180975</xdr:rowOff>
    </xdr:from>
    <xdr:to>
      <xdr:col>17</xdr:col>
      <xdr:colOff>209550</xdr:colOff>
      <xdr:row>22</xdr:row>
      <xdr:rowOff>171450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9DFE4A2-B40C-4162-988D-4687939A23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9524</xdr:colOff>
      <xdr:row>4</xdr:row>
      <xdr:rowOff>4762</xdr:rowOff>
    </xdr:from>
    <xdr:to>
      <xdr:col>13</xdr:col>
      <xdr:colOff>609599</xdr:colOff>
      <xdr:row>19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CC45F2E-0BE0-4758-AF17-07DF609C847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20</xdr:row>
      <xdr:rowOff>138112</xdr:rowOff>
    </xdr:from>
    <xdr:to>
      <xdr:col>13</xdr:col>
      <xdr:colOff>600075</xdr:colOff>
      <xdr:row>35</xdr:row>
      <xdr:rowOff>23812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BCCFD6B-06EC-4342-A5FB-2A80CA949FF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152400</xdr:colOff>
      <xdr:row>2</xdr:row>
      <xdr:rowOff>95250</xdr:rowOff>
    </xdr:from>
    <xdr:to>
      <xdr:col>22</xdr:col>
      <xdr:colOff>28575</xdr:colOff>
      <xdr:row>6</xdr:row>
      <xdr:rowOff>95250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019E4E1-05A8-4CF9-9811-C6C66BB8FF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48925" y="476250"/>
          <a:ext cx="3533775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200025</xdr:colOff>
      <xdr:row>23</xdr:row>
      <xdr:rowOff>57151</xdr:rowOff>
    </xdr:from>
    <xdr:to>
      <xdr:col>13</xdr:col>
      <xdr:colOff>542925</xdr:colOff>
      <xdr:row>49</xdr:row>
      <xdr:rowOff>57315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9A59131-E081-421C-B839-1C94039D25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4438651"/>
          <a:ext cx="8658225" cy="49531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561975</xdr:colOff>
      <xdr:row>27</xdr:row>
      <xdr:rowOff>76199</xdr:rowOff>
    </xdr:from>
    <xdr:to>
      <xdr:col>17</xdr:col>
      <xdr:colOff>518115</xdr:colOff>
      <xdr:row>47</xdr:row>
      <xdr:rowOff>85724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643D981-328E-4160-AF83-531EC9A6D3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-20000" contrast="4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857874"/>
          <a:ext cx="10833690" cy="381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5</xdr:row>
      <xdr:rowOff>114300</xdr:rowOff>
    </xdr:from>
    <xdr:to>
      <xdr:col>2</xdr:col>
      <xdr:colOff>542925</xdr:colOff>
      <xdr:row>9</xdr:row>
      <xdr:rowOff>104775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C1988BA-69E2-442A-AB0D-A264653807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066800"/>
          <a:ext cx="1743075" cy="752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161925</xdr:colOff>
      <xdr:row>10</xdr:row>
      <xdr:rowOff>152400</xdr:rowOff>
    </xdr:from>
    <xdr:to>
      <xdr:col>3</xdr:col>
      <xdr:colOff>304800</xdr:colOff>
      <xdr:row>14</xdr:row>
      <xdr:rowOff>209550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1791E61-9B25-40A6-9116-A809EDC0AA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2057400"/>
          <a:ext cx="2428875" cy="819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104775</xdr:colOff>
      <xdr:row>23</xdr:row>
      <xdr:rowOff>0</xdr:rowOff>
    </xdr:from>
    <xdr:to>
      <xdr:col>3</xdr:col>
      <xdr:colOff>552450</xdr:colOff>
      <xdr:row>33</xdr:row>
      <xdr:rowOff>57150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FB43CEDD-94B4-4CEB-AB36-FE54DE3E53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4419600"/>
          <a:ext cx="2733675" cy="1962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9524</xdr:colOff>
      <xdr:row>2</xdr:row>
      <xdr:rowOff>9525</xdr:rowOff>
    </xdr:from>
    <xdr:to>
      <xdr:col>19</xdr:col>
      <xdr:colOff>0</xdr:colOff>
      <xdr:row>24</xdr:row>
      <xdr:rowOff>190500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C2C9665-BE50-4B20-8B10-F2A45B8CEC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gression11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3"/>
      <sheetName val="Sheet4"/>
      <sheetName val="Sheet2"/>
      <sheetName val="Sheet1"/>
      <sheetName val="Sheet5"/>
      <sheetName val="Sheet6"/>
      <sheetName val="Sheet7"/>
    </sheetNames>
    <sheetDataSet>
      <sheetData sheetId="0"/>
      <sheetData sheetId="1"/>
      <sheetData sheetId="2"/>
      <sheetData sheetId="3">
        <row r="2">
          <cell r="A2" t="str">
            <v>p-xylene</v>
          </cell>
          <cell r="B2">
            <v>0.1</v>
          </cell>
          <cell r="C2">
            <v>95962</v>
          </cell>
          <cell r="D2">
            <v>1845</v>
          </cell>
        </row>
        <row r="3">
          <cell r="B3">
            <v>0.2</v>
          </cell>
          <cell r="C3">
            <v>188042</v>
          </cell>
          <cell r="D3">
            <v>3879</v>
          </cell>
        </row>
        <row r="4">
          <cell r="B4">
            <v>0.5</v>
          </cell>
          <cell r="C4">
            <v>445122</v>
          </cell>
          <cell r="D4">
            <v>9424</v>
          </cell>
        </row>
        <row r="5">
          <cell r="B5">
            <v>1</v>
          </cell>
          <cell r="C5">
            <v>906342</v>
          </cell>
          <cell r="D5">
            <v>20850</v>
          </cell>
        </row>
        <row r="6">
          <cell r="B6">
            <v>2</v>
          </cell>
          <cell r="C6">
            <v>1747972</v>
          </cell>
          <cell r="D6">
            <v>42700</v>
          </cell>
        </row>
        <row r="7">
          <cell r="B7">
            <v>3</v>
          </cell>
          <cell r="C7">
            <v>2638142</v>
          </cell>
          <cell r="D7">
            <v>63800</v>
          </cell>
        </row>
        <row r="8">
          <cell r="B8">
            <v>5</v>
          </cell>
          <cell r="C8">
            <v>4338142</v>
          </cell>
          <cell r="D8">
            <v>105800</v>
          </cell>
        </row>
        <row r="10">
          <cell r="A10" t="str">
            <v>m-xylene</v>
          </cell>
          <cell r="B10">
            <v>0.1</v>
          </cell>
          <cell r="C10">
            <v>83022</v>
          </cell>
          <cell r="D10">
            <v>1580</v>
          </cell>
        </row>
        <row r="11">
          <cell r="B11">
            <v>0.2</v>
          </cell>
          <cell r="C11">
            <v>161742</v>
          </cell>
          <cell r="D11">
            <v>2551</v>
          </cell>
        </row>
        <row r="12">
          <cell r="B12">
            <v>0.5</v>
          </cell>
          <cell r="C12">
            <v>409373</v>
          </cell>
          <cell r="D12">
            <v>7484</v>
          </cell>
        </row>
        <row r="13">
          <cell r="B13">
            <v>1</v>
          </cell>
          <cell r="C13">
            <v>820734</v>
          </cell>
          <cell r="D13">
            <v>16845</v>
          </cell>
        </row>
        <row r="14">
          <cell r="B14">
            <v>2</v>
          </cell>
          <cell r="C14">
            <v>1584945</v>
          </cell>
          <cell r="D14">
            <v>35153</v>
          </cell>
        </row>
        <row r="15">
          <cell r="B15">
            <v>3</v>
          </cell>
          <cell r="C15">
            <v>2351283</v>
          </cell>
          <cell r="D15">
            <v>54085</v>
          </cell>
        </row>
        <row r="16">
          <cell r="B16">
            <v>5</v>
          </cell>
          <cell r="C16">
            <v>3951283</v>
          </cell>
          <cell r="D16">
            <v>91085</v>
          </cell>
        </row>
        <row r="18">
          <cell r="A18" t="str">
            <v>o-xylene</v>
          </cell>
          <cell r="B18">
            <v>0.1</v>
          </cell>
          <cell r="C18">
            <v>61614</v>
          </cell>
          <cell r="D18">
            <v>1156</v>
          </cell>
        </row>
        <row r="19">
          <cell r="B19">
            <v>0.2</v>
          </cell>
          <cell r="C19">
            <v>138495</v>
          </cell>
          <cell r="D19">
            <v>2509</v>
          </cell>
        </row>
        <row r="20">
          <cell r="B20">
            <v>0.5</v>
          </cell>
          <cell r="C20">
            <v>341226</v>
          </cell>
          <cell r="D20">
            <v>7406</v>
          </cell>
        </row>
        <row r="21">
          <cell r="B21">
            <v>1</v>
          </cell>
          <cell r="C21">
            <v>701067</v>
          </cell>
          <cell r="D21">
            <v>18496</v>
          </cell>
        </row>
        <row r="22">
          <cell r="B22">
            <v>2</v>
          </cell>
          <cell r="C22">
            <v>1638988</v>
          </cell>
          <cell r="D22">
            <v>39936</v>
          </cell>
        </row>
        <row r="23">
          <cell r="B23">
            <v>3</v>
          </cell>
          <cell r="C23">
            <v>2500159</v>
          </cell>
          <cell r="D23">
            <v>60317</v>
          </cell>
        </row>
        <row r="24">
          <cell r="B24">
            <v>5</v>
          </cell>
          <cell r="C24">
            <v>4200159</v>
          </cell>
          <cell r="D24">
            <v>102317</v>
          </cell>
        </row>
      </sheetData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L79"/>
  <sheetViews>
    <sheetView workbookViewId="0"/>
  </sheetViews>
  <sheetFormatPr defaultRowHeight="15" x14ac:dyDescent="0.25"/>
  <cols>
    <col min="1" max="1" width="15.140625" customWidth="1"/>
    <col min="2" max="3" width="14.140625" customWidth="1"/>
    <col min="4" max="5" width="13.7109375" customWidth="1"/>
    <col min="6" max="6" width="13.85546875" customWidth="1"/>
    <col min="7" max="7" width="13.7109375" customWidth="1"/>
    <col min="8" max="8" width="13.28515625" customWidth="1"/>
    <col min="9" max="9" width="13.85546875" customWidth="1"/>
    <col min="10" max="12" width="14" customWidth="1"/>
  </cols>
  <sheetData>
    <row r="4" spans="2:12" ht="18" x14ac:dyDescent="0.35">
      <c r="B4" s="29" t="s">
        <v>45</v>
      </c>
      <c r="C4" s="29" t="s">
        <v>46</v>
      </c>
      <c r="D4" s="29" t="s">
        <v>47</v>
      </c>
      <c r="E4" s="59" t="s">
        <v>52</v>
      </c>
      <c r="F4" s="59" t="s">
        <v>51</v>
      </c>
      <c r="G4" s="60" t="s">
        <v>49</v>
      </c>
      <c r="H4" s="60" t="s">
        <v>48</v>
      </c>
      <c r="I4" s="60" t="s">
        <v>53</v>
      </c>
      <c r="J4" s="60" t="s">
        <v>50</v>
      </c>
      <c r="K4" s="60" t="s">
        <v>54</v>
      </c>
      <c r="L4" s="60"/>
    </row>
    <row r="5" spans="2:12" x14ac:dyDescent="0.25">
      <c r="B5" s="58">
        <v>1.234</v>
      </c>
      <c r="C5" s="58">
        <v>2.4449999999999998</v>
      </c>
      <c r="D5" s="58">
        <v>3.657</v>
      </c>
      <c r="E5" s="58"/>
      <c r="F5" s="58"/>
      <c r="G5" s="58"/>
      <c r="H5" s="58"/>
      <c r="I5" s="58"/>
      <c r="J5" s="58"/>
      <c r="K5" s="58"/>
      <c r="L5" s="58"/>
    </row>
    <row r="8" spans="2:12" ht="15.75" customHeight="1" x14ac:dyDescent="0.25"/>
    <row r="46" spans="1:5" x14ac:dyDescent="0.25">
      <c r="A46" s="8"/>
      <c r="B46" s="7"/>
      <c r="C46" s="9"/>
      <c r="D46" s="5"/>
      <c r="E46" s="6"/>
    </row>
    <row r="47" spans="1:5" x14ac:dyDescent="0.25">
      <c r="A47" s="8"/>
      <c r="B47" s="7"/>
      <c r="C47" s="9"/>
      <c r="D47" s="2"/>
      <c r="E47" s="6"/>
    </row>
    <row r="48" spans="1:5" x14ac:dyDescent="0.25">
      <c r="A48" s="8"/>
      <c r="B48" s="7"/>
      <c r="C48" s="9"/>
      <c r="D48" s="4"/>
      <c r="E48" s="6"/>
    </row>
    <row r="49" spans="1:5" x14ac:dyDescent="0.25">
      <c r="A49" s="8"/>
      <c r="B49" s="7"/>
      <c r="C49" s="9"/>
      <c r="D49" s="4"/>
      <c r="E49" s="6"/>
    </row>
    <row r="50" spans="1:5" x14ac:dyDescent="0.25">
      <c r="A50" s="8"/>
      <c r="B50" s="7"/>
      <c r="C50" s="9"/>
      <c r="D50" s="4"/>
      <c r="E50" s="6"/>
    </row>
    <row r="51" spans="1:5" x14ac:dyDescent="0.25">
      <c r="A51" s="8"/>
      <c r="B51" s="8"/>
      <c r="C51" s="8"/>
      <c r="D51" s="4"/>
      <c r="E51" s="6"/>
    </row>
    <row r="52" spans="1:5" x14ac:dyDescent="0.25">
      <c r="A52" s="8"/>
      <c r="B52" s="7"/>
      <c r="C52" s="9"/>
      <c r="D52" s="4"/>
      <c r="E52" s="6"/>
    </row>
    <row r="53" spans="1:5" x14ac:dyDescent="0.25">
      <c r="A53" s="8"/>
      <c r="B53" s="7"/>
      <c r="C53" s="9"/>
      <c r="D53" s="4"/>
      <c r="E53" s="6"/>
    </row>
    <row r="54" spans="1:5" x14ac:dyDescent="0.25">
      <c r="A54" s="2"/>
      <c r="B54" s="4"/>
      <c r="C54" s="4"/>
      <c r="D54" s="4"/>
      <c r="E54" s="6"/>
    </row>
    <row r="55" spans="1:5" x14ac:dyDescent="0.25">
      <c r="A55" s="2"/>
      <c r="B55" s="4"/>
      <c r="C55" s="4"/>
      <c r="D55" s="4"/>
      <c r="E55" s="6"/>
    </row>
    <row r="56" spans="1:5" x14ac:dyDescent="0.25">
      <c r="A56" s="10"/>
      <c r="B56" s="4"/>
      <c r="C56" s="4"/>
      <c r="D56" s="4"/>
      <c r="E56" s="6"/>
    </row>
    <row r="57" spans="1:5" x14ac:dyDescent="0.25">
      <c r="A57" s="2"/>
      <c r="B57" s="2"/>
      <c r="C57" s="4"/>
      <c r="D57" s="4"/>
      <c r="E57" s="6"/>
    </row>
    <row r="58" spans="1:5" x14ac:dyDescent="0.25">
      <c r="A58" s="2"/>
      <c r="B58" s="4"/>
      <c r="C58" s="2"/>
      <c r="D58" s="2"/>
      <c r="E58" s="2"/>
    </row>
    <row r="59" spans="1:5" x14ac:dyDescent="0.25">
      <c r="A59" s="2"/>
      <c r="B59" s="2"/>
      <c r="C59" s="2"/>
      <c r="D59" s="2"/>
      <c r="E59" s="2"/>
    </row>
    <row r="60" spans="1:5" x14ac:dyDescent="0.25">
      <c r="A60" s="2"/>
      <c r="B60" s="2"/>
      <c r="C60" s="2"/>
      <c r="D60" s="2"/>
      <c r="E60" s="2"/>
    </row>
    <row r="61" spans="1:5" x14ac:dyDescent="0.25">
      <c r="C61" s="1"/>
      <c r="D61" s="1"/>
      <c r="E61" s="1"/>
    </row>
    <row r="62" spans="1:5" x14ac:dyDescent="0.25">
      <c r="C62" s="1"/>
      <c r="D62" s="1"/>
      <c r="E62" s="1"/>
    </row>
    <row r="63" spans="1:5" x14ac:dyDescent="0.25">
      <c r="C63" s="1"/>
      <c r="D63" s="1"/>
      <c r="E63" s="1"/>
    </row>
    <row r="64" spans="1:5" x14ac:dyDescent="0.25">
      <c r="A64" s="1"/>
      <c r="B64" s="1"/>
      <c r="C64" s="1"/>
      <c r="D64" s="1"/>
      <c r="E64" s="1"/>
    </row>
    <row r="65" spans="1:5" x14ac:dyDescent="0.25">
      <c r="A65" s="1"/>
      <c r="B65" s="1"/>
      <c r="C65" s="1"/>
      <c r="D65" s="1"/>
      <c r="E65" s="1"/>
    </row>
    <row r="66" spans="1:5" x14ac:dyDescent="0.25">
      <c r="A66" s="1"/>
      <c r="B66" s="1"/>
      <c r="C66" s="1"/>
      <c r="D66" s="1"/>
      <c r="E66" s="1"/>
    </row>
    <row r="79" spans="1:5" x14ac:dyDescent="0.25">
      <c r="D79" s="13"/>
    </row>
  </sheetData>
  <pageMargins left="0.7" right="0.7" top="0.75" bottom="0.75" header="0.3" footer="0.3"/>
  <pageSetup orientation="portrait" horizontalDpi="4294967293" verticalDpi="4294967293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A55128-87F6-41AE-B47F-C8DEE8E164F6}">
  <dimension ref="B3:P27"/>
  <sheetViews>
    <sheetView workbookViewId="0"/>
  </sheetViews>
  <sheetFormatPr defaultRowHeight="15" x14ac:dyDescent="0.25"/>
  <cols>
    <col min="3" max="3" width="17.85546875" customWidth="1"/>
    <col min="4" max="4" width="13.140625" customWidth="1"/>
    <col min="5" max="5" width="15.42578125" customWidth="1"/>
  </cols>
  <sheetData>
    <row r="3" spans="2:16" ht="15.75" x14ac:dyDescent="0.25">
      <c r="B3" s="45"/>
      <c r="C3" s="46" t="s">
        <v>39</v>
      </c>
      <c r="D3" s="46" t="s">
        <v>40</v>
      </c>
      <c r="E3" s="46" t="s">
        <v>41</v>
      </c>
      <c r="F3" s="47"/>
      <c r="J3" s="48"/>
    </row>
    <row r="4" spans="2:16" ht="18.75" x14ac:dyDescent="0.3">
      <c r="B4" s="49" t="s">
        <v>42</v>
      </c>
      <c r="C4" s="46">
        <v>0.1</v>
      </c>
      <c r="D4" s="46">
        <v>95962</v>
      </c>
      <c r="E4" s="46">
        <v>1845</v>
      </c>
      <c r="F4" s="47"/>
      <c r="G4" s="50"/>
      <c r="J4" s="40"/>
      <c r="K4" s="40"/>
    </row>
    <row r="5" spans="2:16" ht="15.75" x14ac:dyDescent="0.25">
      <c r="B5" s="51"/>
      <c r="C5" s="46">
        <v>0.2</v>
      </c>
      <c r="D5" s="46">
        <v>188042</v>
      </c>
      <c r="E5" s="46">
        <v>3879</v>
      </c>
      <c r="F5" s="47"/>
      <c r="G5" s="50"/>
      <c r="J5" s="48"/>
    </row>
    <row r="6" spans="2:16" ht="15.75" x14ac:dyDescent="0.25">
      <c r="B6" s="51"/>
      <c r="C6" s="46">
        <v>0.5</v>
      </c>
      <c r="D6" s="46">
        <v>445122</v>
      </c>
      <c r="E6" s="46">
        <v>9424</v>
      </c>
      <c r="F6" s="47"/>
      <c r="G6" s="50"/>
      <c r="J6" s="12"/>
      <c r="K6" s="12"/>
      <c r="L6" s="12"/>
      <c r="M6" s="12"/>
      <c r="N6" s="12"/>
      <c r="O6" s="12"/>
      <c r="P6" s="12"/>
    </row>
    <row r="7" spans="2:16" ht="15.75" x14ac:dyDescent="0.25">
      <c r="B7" s="49"/>
      <c r="C7" s="46">
        <v>1</v>
      </c>
      <c r="D7" s="46">
        <v>906342</v>
      </c>
      <c r="E7" s="46">
        <v>20850</v>
      </c>
      <c r="F7" s="47"/>
      <c r="G7" s="50"/>
      <c r="J7" s="12"/>
      <c r="K7" s="12"/>
      <c r="L7" s="12"/>
      <c r="M7" s="12"/>
      <c r="N7" s="12"/>
      <c r="O7" s="12"/>
      <c r="P7" s="12"/>
    </row>
    <row r="8" spans="2:16" ht="15.75" x14ac:dyDescent="0.25">
      <c r="B8" s="49"/>
      <c r="C8" s="46">
        <v>2</v>
      </c>
      <c r="D8" s="46">
        <v>1747972</v>
      </c>
      <c r="E8" s="46">
        <v>42700</v>
      </c>
      <c r="F8" s="47"/>
      <c r="G8" s="50"/>
      <c r="J8" s="48"/>
      <c r="O8" s="12"/>
      <c r="P8" s="12"/>
    </row>
    <row r="9" spans="2:16" ht="15.75" x14ac:dyDescent="0.25">
      <c r="B9" s="49"/>
      <c r="C9" s="46">
        <v>3</v>
      </c>
      <c r="D9" s="46">
        <v>2638142</v>
      </c>
      <c r="E9" s="46">
        <v>63800</v>
      </c>
      <c r="F9" s="47"/>
      <c r="G9" s="50"/>
      <c r="J9" s="12"/>
      <c r="K9" s="12"/>
      <c r="L9" s="12"/>
      <c r="M9" s="12"/>
      <c r="N9" s="12"/>
      <c r="O9" s="12"/>
      <c r="P9" s="12"/>
    </row>
    <row r="10" spans="2:16" ht="15.75" x14ac:dyDescent="0.25">
      <c r="B10" s="46"/>
      <c r="C10" s="46">
        <v>5</v>
      </c>
      <c r="D10" s="46">
        <v>4338142</v>
      </c>
      <c r="E10" s="46">
        <v>105800</v>
      </c>
      <c r="F10" s="12"/>
      <c r="G10" s="50"/>
      <c r="H10" s="50"/>
      <c r="J10" s="12"/>
      <c r="K10" s="12"/>
      <c r="L10" s="12"/>
      <c r="M10" s="12"/>
      <c r="N10" s="12"/>
      <c r="O10" s="12"/>
      <c r="P10" s="12"/>
    </row>
    <row r="11" spans="2:16" ht="15.75" x14ac:dyDescent="0.25">
      <c r="B11" s="52"/>
      <c r="C11" s="53"/>
      <c r="D11" s="53"/>
      <c r="E11" s="53"/>
      <c r="G11" s="50"/>
      <c r="H11" s="50"/>
      <c r="J11" s="48"/>
      <c r="O11" s="12"/>
      <c r="P11" s="12"/>
    </row>
    <row r="12" spans="2:16" ht="15.75" x14ac:dyDescent="0.25">
      <c r="B12" s="49" t="s">
        <v>43</v>
      </c>
      <c r="C12" s="46">
        <v>0.1</v>
      </c>
      <c r="D12" s="46">
        <v>83022</v>
      </c>
      <c r="E12" s="46">
        <v>1580</v>
      </c>
      <c r="F12" s="12"/>
      <c r="G12" s="50"/>
      <c r="J12" s="12"/>
      <c r="K12" s="12"/>
      <c r="L12" s="12"/>
      <c r="M12" s="12"/>
      <c r="N12" s="12"/>
      <c r="O12" s="12"/>
      <c r="P12" s="12"/>
    </row>
    <row r="13" spans="2:16" ht="15.75" x14ac:dyDescent="0.25">
      <c r="B13" s="51"/>
      <c r="C13" s="46">
        <v>0.2</v>
      </c>
      <c r="D13" s="46">
        <v>161742</v>
      </c>
      <c r="E13" s="46">
        <v>2551</v>
      </c>
      <c r="F13" s="12"/>
      <c r="G13" s="50"/>
      <c r="J13" s="12"/>
      <c r="K13" s="12"/>
      <c r="L13" s="12"/>
      <c r="M13" s="12"/>
      <c r="N13" s="12"/>
      <c r="O13" s="12"/>
      <c r="P13" s="12"/>
    </row>
    <row r="14" spans="2:16" ht="15.75" x14ac:dyDescent="0.25">
      <c r="B14" s="54"/>
      <c r="C14" s="46">
        <v>0.5</v>
      </c>
      <c r="D14" s="46">
        <v>409373</v>
      </c>
      <c r="E14" s="46">
        <v>7484</v>
      </c>
      <c r="G14" s="50"/>
      <c r="J14" s="48"/>
      <c r="O14" s="12"/>
      <c r="P14" s="12"/>
    </row>
    <row r="15" spans="2:16" ht="15.75" x14ac:dyDescent="0.25">
      <c r="B15" s="46"/>
      <c r="C15" s="46">
        <v>1</v>
      </c>
      <c r="D15" s="46">
        <v>820734</v>
      </c>
      <c r="E15" s="46">
        <v>16845</v>
      </c>
      <c r="F15" s="12"/>
      <c r="G15" s="50"/>
      <c r="J15" s="12"/>
      <c r="K15" s="12"/>
      <c r="L15" s="12"/>
      <c r="M15" s="12"/>
      <c r="N15" s="12"/>
      <c r="O15" s="12"/>
      <c r="P15" s="12"/>
    </row>
    <row r="16" spans="2:16" ht="15.75" x14ac:dyDescent="0.25">
      <c r="B16" s="46"/>
      <c r="C16" s="46">
        <v>2</v>
      </c>
      <c r="D16" s="46">
        <v>1584945</v>
      </c>
      <c r="E16" s="46">
        <v>35153</v>
      </c>
      <c r="F16" s="55"/>
      <c r="G16" s="50"/>
      <c r="J16" s="12"/>
      <c r="K16" s="12"/>
      <c r="L16" s="12"/>
      <c r="M16" s="12"/>
      <c r="N16" s="55"/>
      <c r="O16" s="12"/>
      <c r="P16" s="12"/>
    </row>
    <row r="17" spans="2:16" ht="15.75" x14ac:dyDescent="0.25">
      <c r="B17" s="51"/>
      <c r="C17" s="46">
        <v>3</v>
      </c>
      <c r="D17" s="46">
        <v>2351283</v>
      </c>
      <c r="E17" s="46">
        <v>54085</v>
      </c>
      <c r="G17" s="50"/>
    </row>
    <row r="18" spans="2:16" ht="15.75" x14ac:dyDescent="0.25">
      <c r="B18" s="51"/>
      <c r="C18" s="46">
        <v>5</v>
      </c>
      <c r="D18" s="46">
        <v>3951283</v>
      </c>
      <c r="E18" s="46">
        <v>91085</v>
      </c>
      <c r="G18" s="50"/>
      <c r="H18" s="50"/>
      <c r="J18" s="56"/>
      <c r="K18" s="12"/>
      <c r="L18" s="12"/>
      <c r="M18" s="12"/>
      <c r="N18" s="12"/>
      <c r="O18" s="12"/>
      <c r="P18" s="12"/>
    </row>
    <row r="19" spans="2:16" ht="15.75" x14ac:dyDescent="0.25">
      <c r="B19" s="52"/>
      <c r="C19" s="53"/>
      <c r="D19" s="53"/>
      <c r="E19" s="53"/>
      <c r="G19" s="50"/>
      <c r="H19" s="50"/>
      <c r="J19" s="57"/>
      <c r="K19" s="12"/>
      <c r="L19" s="12"/>
      <c r="M19" s="12"/>
      <c r="N19" s="12"/>
      <c r="O19" s="12"/>
      <c r="P19" s="12"/>
    </row>
    <row r="20" spans="2:16" ht="15.75" x14ac:dyDescent="0.25">
      <c r="B20" s="49" t="s">
        <v>44</v>
      </c>
      <c r="C20" s="46">
        <v>0.1</v>
      </c>
      <c r="D20" s="46">
        <v>61614</v>
      </c>
      <c r="E20" s="46">
        <v>1156</v>
      </c>
      <c r="G20" s="50"/>
      <c r="J20" s="56"/>
      <c r="K20" s="12"/>
      <c r="L20" s="12"/>
      <c r="M20" s="12"/>
      <c r="N20" s="12"/>
      <c r="O20" s="12"/>
      <c r="P20" s="12"/>
    </row>
    <row r="21" spans="2:16" ht="15.75" x14ac:dyDescent="0.25">
      <c r="B21" s="51"/>
      <c r="C21" s="46">
        <v>0.2</v>
      </c>
      <c r="D21" s="46">
        <v>138495</v>
      </c>
      <c r="E21" s="46">
        <v>2509</v>
      </c>
      <c r="G21" s="50"/>
      <c r="J21" s="56"/>
      <c r="K21" s="12"/>
      <c r="L21" s="12"/>
      <c r="M21" s="12"/>
      <c r="N21" s="12"/>
      <c r="O21" s="12"/>
      <c r="P21" s="12"/>
    </row>
    <row r="22" spans="2:16" ht="15.75" x14ac:dyDescent="0.25">
      <c r="B22" s="54"/>
      <c r="C22" s="46">
        <v>0.5</v>
      </c>
      <c r="D22" s="46">
        <v>341226</v>
      </c>
      <c r="E22" s="46">
        <v>7406</v>
      </c>
      <c r="G22" s="50"/>
      <c r="J22" s="57"/>
      <c r="K22" s="12"/>
      <c r="L22" s="12"/>
      <c r="M22" s="12"/>
      <c r="N22" s="12"/>
      <c r="O22" s="12"/>
      <c r="P22" s="12"/>
    </row>
    <row r="23" spans="2:16" ht="15.75" x14ac:dyDescent="0.25">
      <c r="B23" s="46"/>
      <c r="C23" s="46">
        <v>1</v>
      </c>
      <c r="D23" s="46">
        <v>701067</v>
      </c>
      <c r="E23" s="46">
        <v>18496</v>
      </c>
      <c r="G23" s="50"/>
      <c r="J23" s="56"/>
      <c r="K23" s="12"/>
      <c r="L23" s="12"/>
      <c r="M23" s="12"/>
      <c r="N23" s="12"/>
      <c r="O23" s="12"/>
      <c r="P23" s="12"/>
    </row>
    <row r="24" spans="2:16" ht="15.75" x14ac:dyDescent="0.25">
      <c r="B24" s="46"/>
      <c r="C24" s="46">
        <v>2</v>
      </c>
      <c r="D24" s="46">
        <v>1638988</v>
      </c>
      <c r="E24" s="46">
        <v>39936</v>
      </c>
      <c r="G24" s="50"/>
      <c r="J24" s="56"/>
      <c r="K24" s="12"/>
      <c r="L24" s="12"/>
      <c r="M24" s="12"/>
      <c r="N24" s="12"/>
      <c r="O24" s="12"/>
      <c r="P24" s="12"/>
    </row>
    <row r="25" spans="2:16" ht="15.75" x14ac:dyDescent="0.25">
      <c r="B25" s="54"/>
      <c r="C25" s="46">
        <v>3</v>
      </c>
      <c r="D25" s="46">
        <v>2500159</v>
      </c>
      <c r="E25" s="46">
        <v>60317</v>
      </c>
      <c r="G25" s="50"/>
      <c r="J25" s="57"/>
      <c r="K25" s="12"/>
      <c r="L25" s="12"/>
      <c r="M25" s="12"/>
      <c r="N25" s="12"/>
      <c r="O25" s="12"/>
      <c r="P25" s="12"/>
    </row>
    <row r="26" spans="2:16" ht="15.75" x14ac:dyDescent="0.25">
      <c r="B26" s="46"/>
      <c r="C26" s="46">
        <v>5</v>
      </c>
      <c r="D26" s="46">
        <v>4200159</v>
      </c>
      <c r="E26" s="46">
        <v>102317</v>
      </c>
      <c r="J26" s="56"/>
      <c r="K26" s="12"/>
      <c r="L26" s="12"/>
      <c r="M26" s="12"/>
      <c r="N26" s="12"/>
      <c r="O26" s="12"/>
      <c r="P26" s="12"/>
    </row>
    <row r="27" spans="2:16" ht="15.75" x14ac:dyDescent="0.25">
      <c r="B27" s="45"/>
      <c r="C27" s="53"/>
      <c r="D27" s="53"/>
      <c r="E27" s="53"/>
      <c r="J27" s="56"/>
      <c r="K27" s="12"/>
      <c r="L27" s="12"/>
      <c r="M27" s="12"/>
      <c r="N27" s="12"/>
      <c r="O27" s="12"/>
      <c r="P27" s="12"/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BD151F-D6AC-408C-AF0D-B7BDEF674C46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48B6DA-B889-4CF6-8579-B3BF2B6C7476}">
  <dimension ref="A1:I44"/>
  <sheetViews>
    <sheetView topLeftCell="A4" workbookViewId="0"/>
  </sheetViews>
  <sheetFormatPr defaultRowHeight="15" x14ac:dyDescent="0.25"/>
  <cols>
    <col min="1" max="1" width="14.28515625" customWidth="1"/>
    <col min="2" max="2" width="11.5703125" customWidth="1"/>
    <col min="3" max="3" width="9.42578125" customWidth="1"/>
    <col min="4" max="4" width="10" customWidth="1"/>
    <col min="5" max="5" width="11.85546875" customWidth="1"/>
    <col min="6" max="6" width="15.28515625" customWidth="1"/>
    <col min="7" max="7" width="10.140625" customWidth="1"/>
    <col min="8" max="8" width="11.7109375" customWidth="1"/>
    <col min="9" max="9" width="15.42578125" customWidth="1"/>
    <col min="10" max="10" width="9.5703125" customWidth="1"/>
  </cols>
  <sheetData>
    <row r="1" spans="1:9" ht="17.25" x14ac:dyDescent="0.25">
      <c r="A1" s="76" t="s">
        <v>88</v>
      </c>
      <c r="B1" s="76"/>
      <c r="C1" s="19"/>
      <c r="D1" s="19"/>
      <c r="E1" s="19"/>
      <c r="F1" s="2"/>
      <c r="G1" s="2"/>
      <c r="H1" s="2"/>
      <c r="I1" s="3"/>
    </row>
    <row r="2" spans="1:9" x14ac:dyDescent="0.25">
      <c r="A2" s="76" t="s">
        <v>3</v>
      </c>
      <c r="B2" s="76"/>
      <c r="C2" s="19"/>
      <c r="D2" s="19"/>
      <c r="E2" s="19"/>
      <c r="F2" s="2"/>
      <c r="G2" s="2"/>
      <c r="H2" s="2"/>
      <c r="I2" s="3"/>
    </row>
    <row r="3" spans="1:9" x14ac:dyDescent="0.25">
      <c r="A3" s="20"/>
      <c r="B3" s="20"/>
      <c r="C3" s="19"/>
      <c r="D3" s="19"/>
      <c r="E3" s="19"/>
      <c r="F3" s="5"/>
      <c r="G3" s="5"/>
      <c r="H3" s="2"/>
      <c r="I3" s="3"/>
    </row>
    <row r="4" spans="1:9" x14ac:dyDescent="0.25">
      <c r="A4" s="29" t="s">
        <v>1</v>
      </c>
      <c r="B4" s="29" t="s">
        <v>2</v>
      </c>
      <c r="C4" s="19"/>
      <c r="D4" s="19"/>
      <c r="E4" s="19"/>
      <c r="F4" s="6"/>
      <c r="G4" s="2"/>
      <c r="H4" s="2"/>
      <c r="I4" s="3"/>
    </row>
    <row r="5" spans="1:9" x14ac:dyDescent="0.25">
      <c r="A5" s="18">
        <v>10</v>
      </c>
      <c r="B5" s="18">
        <v>8.6999999999999994E-2</v>
      </c>
      <c r="C5" s="19"/>
      <c r="D5" s="19"/>
      <c r="E5" s="19"/>
      <c r="F5" s="6"/>
      <c r="G5" s="2"/>
      <c r="H5" s="2"/>
      <c r="I5" s="3"/>
    </row>
    <row r="6" spans="1:9" x14ac:dyDescent="0.25">
      <c r="A6" s="18">
        <v>20</v>
      </c>
      <c r="B6" s="18">
        <v>0.154</v>
      </c>
      <c r="C6" s="19"/>
      <c r="D6" s="19"/>
      <c r="E6" s="19"/>
      <c r="F6" s="6"/>
      <c r="G6" s="2"/>
      <c r="H6" s="2"/>
      <c r="I6" s="3"/>
    </row>
    <row r="7" spans="1:9" x14ac:dyDescent="0.25">
      <c r="A7" s="18">
        <v>30</v>
      </c>
      <c r="B7" s="18">
        <v>0.20200000000000001</v>
      </c>
      <c r="C7" s="19"/>
      <c r="D7" s="19"/>
      <c r="E7" s="19"/>
      <c r="F7" s="6"/>
      <c r="G7" s="2"/>
      <c r="H7" s="2"/>
      <c r="I7" s="3"/>
    </row>
    <row r="8" spans="1:9" x14ac:dyDescent="0.25">
      <c r="A8" s="18">
        <v>40</v>
      </c>
      <c r="B8" s="18">
        <v>0.28299999999999997</v>
      </c>
      <c r="C8" s="19"/>
      <c r="D8" s="19"/>
      <c r="E8" s="19"/>
      <c r="F8" s="6"/>
      <c r="G8" s="2"/>
      <c r="H8" s="2"/>
      <c r="I8" s="3"/>
    </row>
    <row r="9" spans="1:9" x14ac:dyDescent="0.25">
      <c r="A9" s="18">
        <v>50</v>
      </c>
      <c r="B9" s="18">
        <v>0.35299999999999998</v>
      </c>
      <c r="C9" s="19"/>
      <c r="D9" s="19"/>
      <c r="E9" s="19"/>
      <c r="F9" s="6"/>
      <c r="G9" s="2"/>
      <c r="H9" s="2"/>
      <c r="I9" s="3"/>
    </row>
    <row r="10" spans="1:9" x14ac:dyDescent="0.25">
      <c r="A10" s="18">
        <v>60</v>
      </c>
      <c r="B10" s="18">
        <v>0.435</v>
      </c>
      <c r="C10" s="19"/>
      <c r="D10" s="19"/>
      <c r="E10" s="19"/>
      <c r="F10" s="6"/>
      <c r="G10" s="2"/>
      <c r="H10" s="2"/>
      <c r="I10" s="3"/>
    </row>
    <row r="11" spans="1:9" x14ac:dyDescent="0.25">
      <c r="A11" s="18">
        <v>70</v>
      </c>
      <c r="B11" s="18">
        <v>0.499</v>
      </c>
      <c r="C11" s="19"/>
      <c r="D11" s="19"/>
      <c r="E11" s="19"/>
      <c r="F11" s="6"/>
      <c r="G11" s="2"/>
      <c r="H11" s="2"/>
      <c r="I11" s="3"/>
    </row>
    <row r="12" spans="1:9" x14ac:dyDescent="0.25">
      <c r="A12" s="18">
        <v>80</v>
      </c>
      <c r="B12" s="18">
        <v>0.56299999999999994</v>
      </c>
      <c r="C12" s="19"/>
      <c r="D12" s="19"/>
      <c r="E12" s="19"/>
      <c r="F12" s="6"/>
      <c r="G12" s="2"/>
      <c r="H12" s="2"/>
      <c r="I12" s="3"/>
    </row>
    <row r="13" spans="1:9" x14ac:dyDescent="0.25">
      <c r="A13" s="18">
        <v>90</v>
      </c>
      <c r="B13" s="18">
        <v>0.61599999999999999</v>
      </c>
      <c r="C13" s="19"/>
      <c r="D13" s="19"/>
      <c r="E13" s="19"/>
      <c r="F13" s="6"/>
      <c r="G13" s="2"/>
      <c r="H13" s="2"/>
      <c r="I13" s="3"/>
    </row>
    <row r="14" spans="1:9" x14ac:dyDescent="0.25">
      <c r="A14" s="18">
        <v>100</v>
      </c>
      <c r="B14" s="18">
        <v>0.63500000000000001</v>
      </c>
      <c r="C14" s="19"/>
      <c r="D14" s="19"/>
      <c r="E14" s="19"/>
      <c r="F14" s="6"/>
      <c r="G14" s="2"/>
      <c r="H14" s="2"/>
      <c r="I14" s="3"/>
    </row>
    <row r="15" spans="1:9" x14ac:dyDescent="0.25">
      <c r="A15" s="19"/>
      <c r="B15" s="19"/>
      <c r="C15" s="19"/>
      <c r="D15" s="19"/>
      <c r="E15" s="19"/>
      <c r="F15" s="6"/>
      <c r="G15" s="2"/>
      <c r="H15" s="2"/>
      <c r="I15" s="3"/>
    </row>
    <row r="16" spans="1:9" x14ac:dyDescent="0.25">
      <c r="A16" s="19"/>
      <c r="B16" s="19"/>
      <c r="C16" s="19"/>
      <c r="D16" s="19"/>
      <c r="E16" s="19"/>
      <c r="F16" s="6"/>
      <c r="G16" s="2"/>
      <c r="H16" s="2"/>
      <c r="I16" s="3"/>
    </row>
    <row r="17" spans="1:9" x14ac:dyDescent="0.25">
      <c r="A17" s="19"/>
      <c r="B17" s="19"/>
      <c r="C17" s="19"/>
      <c r="D17" s="19"/>
      <c r="E17" s="19"/>
      <c r="F17" s="6"/>
      <c r="G17" s="2"/>
      <c r="H17" s="2"/>
      <c r="I17" s="3"/>
    </row>
    <row r="18" spans="1:9" x14ac:dyDescent="0.25">
      <c r="A18" s="19"/>
      <c r="B18" s="19"/>
      <c r="C18" s="19"/>
      <c r="D18" s="19"/>
      <c r="E18" s="19"/>
      <c r="F18" s="6"/>
      <c r="G18" s="2"/>
      <c r="H18" s="2"/>
      <c r="I18" s="3"/>
    </row>
    <row r="19" spans="1:9" x14ac:dyDescent="0.25">
      <c r="A19" s="19"/>
      <c r="B19" s="19"/>
      <c r="C19" s="19"/>
      <c r="D19" s="19"/>
      <c r="E19" s="19"/>
      <c r="F19" s="6"/>
      <c r="G19" s="2"/>
      <c r="H19" s="2"/>
      <c r="I19" s="3"/>
    </row>
    <row r="20" spans="1:9" x14ac:dyDescent="0.25">
      <c r="A20" s="19"/>
      <c r="B20" s="19"/>
      <c r="C20" s="19"/>
      <c r="D20" s="19"/>
      <c r="E20" s="19"/>
      <c r="F20" s="6"/>
      <c r="G20" s="2"/>
      <c r="H20" s="2"/>
      <c r="I20" s="3"/>
    </row>
    <row r="21" spans="1:9" x14ac:dyDescent="0.25">
      <c r="A21" s="19"/>
      <c r="B21" s="19"/>
      <c r="C21" s="19"/>
      <c r="D21" s="19"/>
      <c r="E21" s="19"/>
      <c r="F21" s="6"/>
      <c r="G21" s="2"/>
      <c r="H21" s="2"/>
      <c r="I21" s="3"/>
    </row>
    <row r="22" spans="1:9" x14ac:dyDescent="0.25">
      <c r="A22" s="19"/>
      <c r="B22" s="19"/>
      <c r="C22" s="19"/>
      <c r="D22" s="19"/>
      <c r="E22" s="19"/>
      <c r="F22" s="6"/>
      <c r="G22" s="2"/>
      <c r="H22" s="2"/>
      <c r="I22" s="3"/>
    </row>
    <row r="23" spans="1:9" x14ac:dyDescent="0.25">
      <c r="A23" s="19"/>
      <c r="B23" s="19"/>
      <c r="C23" s="19"/>
      <c r="D23" s="19"/>
      <c r="E23" s="19"/>
      <c r="F23" s="6"/>
      <c r="G23" s="2"/>
      <c r="H23" s="2"/>
      <c r="I23" s="3"/>
    </row>
    <row r="24" spans="1:9" x14ac:dyDescent="0.25">
      <c r="A24" s="19"/>
      <c r="B24" s="19"/>
      <c r="C24" s="19"/>
      <c r="D24" s="19"/>
      <c r="E24" s="19"/>
      <c r="F24" s="6"/>
      <c r="G24" s="2"/>
      <c r="H24" s="2"/>
      <c r="I24" s="3"/>
    </row>
    <row r="25" spans="1:9" x14ac:dyDescent="0.25">
      <c r="A25" s="11"/>
      <c r="B25" s="19"/>
      <c r="C25" s="21"/>
      <c r="D25" s="22"/>
      <c r="E25" s="22"/>
      <c r="F25" s="6"/>
      <c r="G25" s="2"/>
      <c r="H25" s="2"/>
      <c r="I25" s="3"/>
    </row>
    <row r="26" spans="1:9" x14ac:dyDescent="0.25">
      <c r="A26" s="20"/>
      <c r="B26" s="21"/>
      <c r="C26" s="20"/>
      <c r="D26" s="19"/>
      <c r="E26" s="21"/>
      <c r="F26" s="6"/>
      <c r="G26" s="2"/>
      <c r="H26" s="2"/>
      <c r="I26" s="3"/>
    </row>
    <row r="27" spans="1:9" ht="18" x14ac:dyDescent="0.35">
      <c r="A27" s="29" t="s">
        <v>4</v>
      </c>
      <c r="B27" s="29" t="s">
        <v>11</v>
      </c>
      <c r="C27" s="29" t="s">
        <v>12</v>
      </c>
      <c r="D27" s="21"/>
      <c r="E27" s="22"/>
      <c r="F27" s="6"/>
      <c r="G27" s="2"/>
      <c r="H27" s="2"/>
      <c r="I27" s="3"/>
    </row>
    <row r="28" spans="1:9" x14ac:dyDescent="0.25">
      <c r="A28" s="23">
        <v>0.05</v>
      </c>
      <c r="B28" s="23">
        <v>103</v>
      </c>
      <c r="C28" s="23">
        <v>212</v>
      </c>
      <c r="D28" s="21"/>
      <c r="E28" s="5"/>
      <c r="F28" s="6"/>
      <c r="G28" s="2"/>
      <c r="H28" s="2"/>
      <c r="I28" s="3"/>
    </row>
    <row r="29" spans="1:9" x14ac:dyDescent="0.25">
      <c r="A29" s="23">
        <v>0.1</v>
      </c>
      <c r="B29" s="14">
        <v>168</v>
      </c>
      <c r="C29" s="14">
        <v>388</v>
      </c>
      <c r="D29" s="4"/>
      <c r="E29" s="24"/>
      <c r="F29" s="6"/>
      <c r="G29" s="2"/>
      <c r="H29" s="2"/>
      <c r="I29" s="3"/>
    </row>
    <row r="30" spans="1:9" x14ac:dyDescent="0.25">
      <c r="A30" s="23">
        <v>0.15</v>
      </c>
      <c r="B30" s="14">
        <v>236</v>
      </c>
      <c r="C30" s="15">
        <v>537</v>
      </c>
      <c r="D30" s="5"/>
      <c r="E30" s="24"/>
      <c r="F30" s="6"/>
      <c r="G30" s="2"/>
      <c r="H30" s="2"/>
      <c r="I30" s="3"/>
    </row>
    <row r="31" spans="1:9" x14ac:dyDescent="0.25">
      <c r="A31" s="23">
        <v>0.2</v>
      </c>
      <c r="B31" s="14">
        <v>303</v>
      </c>
      <c r="C31" s="15">
        <v>695</v>
      </c>
      <c r="D31" s="5"/>
      <c r="E31" s="24"/>
      <c r="F31" s="6"/>
      <c r="G31" s="2"/>
      <c r="H31" s="2"/>
      <c r="I31" s="3"/>
    </row>
    <row r="32" spans="1:9" x14ac:dyDescent="0.25">
      <c r="A32" s="23">
        <v>0.25</v>
      </c>
      <c r="B32" s="14">
        <v>371</v>
      </c>
      <c r="C32" s="15">
        <v>859</v>
      </c>
      <c r="D32" s="5"/>
      <c r="E32" s="24"/>
      <c r="F32" s="2"/>
      <c r="G32" s="2"/>
      <c r="H32" s="2"/>
      <c r="I32" s="3"/>
    </row>
    <row r="33" spans="1:9" x14ac:dyDescent="0.25">
      <c r="A33" s="23">
        <v>0.3</v>
      </c>
      <c r="B33" s="14">
        <v>438</v>
      </c>
      <c r="C33" s="15">
        <v>1032</v>
      </c>
      <c r="D33" s="5"/>
      <c r="E33" s="24"/>
      <c r="F33" s="2"/>
      <c r="G33" s="2"/>
      <c r="H33" s="2"/>
      <c r="I33" s="3"/>
    </row>
    <row r="34" spans="1:9" x14ac:dyDescent="0.25">
      <c r="A34" s="23">
        <v>0.35</v>
      </c>
      <c r="B34" s="14">
        <v>517</v>
      </c>
      <c r="C34" s="15">
        <v>1195</v>
      </c>
      <c r="D34" s="5"/>
      <c r="E34" s="24"/>
      <c r="F34" s="2"/>
      <c r="G34" s="2"/>
      <c r="H34" s="2"/>
      <c r="I34" s="3"/>
    </row>
    <row r="35" spans="1:9" x14ac:dyDescent="0.25">
      <c r="A35" s="23">
        <v>0.4</v>
      </c>
      <c r="B35" s="23">
        <v>585</v>
      </c>
      <c r="C35" s="23">
        <v>1359</v>
      </c>
      <c r="D35" s="5"/>
      <c r="E35" s="24"/>
      <c r="F35" s="1"/>
      <c r="G35" s="1"/>
      <c r="H35" s="1"/>
    </row>
    <row r="36" spans="1:9" x14ac:dyDescent="0.25">
      <c r="A36" s="23">
        <v>0.45</v>
      </c>
      <c r="B36" s="14">
        <v>652</v>
      </c>
      <c r="C36" s="15">
        <v>1514</v>
      </c>
      <c r="D36" s="5"/>
      <c r="E36" s="24"/>
      <c r="F36" s="1"/>
      <c r="G36" s="1"/>
      <c r="H36" s="1"/>
    </row>
    <row r="37" spans="1:9" x14ac:dyDescent="0.25">
      <c r="A37" s="23">
        <v>0.5</v>
      </c>
      <c r="B37" s="14">
        <v>724</v>
      </c>
      <c r="C37" s="15">
        <v>1692</v>
      </c>
      <c r="D37" s="5"/>
      <c r="E37" s="24"/>
      <c r="F37" s="1"/>
      <c r="G37" s="1"/>
      <c r="H37" s="1"/>
    </row>
    <row r="38" spans="1:9" x14ac:dyDescent="0.25">
      <c r="A38" s="23">
        <v>0.6</v>
      </c>
      <c r="B38" s="16">
        <v>862</v>
      </c>
      <c r="C38" s="17">
        <v>1995</v>
      </c>
      <c r="D38" s="5"/>
      <c r="E38" s="24"/>
      <c r="F38" s="1"/>
      <c r="G38" s="1"/>
      <c r="H38" s="1"/>
    </row>
    <row r="39" spans="1:9" x14ac:dyDescent="0.25">
      <c r="A39" s="23">
        <v>0.7</v>
      </c>
      <c r="B39" s="14">
        <v>983</v>
      </c>
      <c r="C39" s="17">
        <v>2348</v>
      </c>
      <c r="D39" s="5"/>
      <c r="E39" s="24"/>
      <c r="F39" s="1"/>
      <c r="G39" s="1"/>
      <c r="H39" s="1"/>
    </row>
    <row r="40" spans="1:9" x14ac:dyDescent="0.25">
      <c r="A40" s="11"/>
      <c r="B40" s="19"/>
      <c r="C40" s="21"/>
      <c r="D40" s="22"/>
      <c r="E40" s="24"/>
      <c r="F40" s="1"/>
      <c r="G40" s="1"/>
      <c r="H40" s="1"/>
    </row>
    <row r="41" spans="1:9" x14ac:dyDescent="0.25">
      <c r="A41" s="19"/>
      <c r="B41" s="25"/>
      <c r="C41" s="19"/>
      <c r="D41" s="5"/>
      <c r="E41" s="24"/>
    </row>
    <row r="42" spans="1:9" x14ac:dyDescent="0.25">
      <c r="A42" s="21"/>
      <c r="B42" s="21"/>
      <c r="C42" s="21"/>
      <c r="D42" s="5"/>
      <c r="E42" s="24"/>
    </row>
    <row r="43" spans="1:9" x14ac:dyDescent="0.25">
      <c r="A43" s="8"/>
      <c r="B43" s="8"/>
      <c r="C43" s="8"/>
      <c r="D43" s="5"/>
      <c r="E43" s="6"/>
    </row>
    <row r="44" spans="1:9" x14ac:dyDescent="0.25">
      <c r="A44" s="8"/>
      <c r="B44" s="7"/>
      <c r="C44" s="7"/>
      <c r="D44" s="5"/>
      <c r="E44" s="6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02C16E-924B-47F6-9854-F6986077A3B7}">
  <dimension ref="A1:L37"/>
  <sheetViews>
    <sheetView workbookViewId="0"/>
  </sheetViews>
  <sheetFormatPr defaultRowHeight="15" x14ac:dyDescent="0.25"/>
  <cols>
    <col min="1" max="1" width="12" customWidth="1"/>
    <col min="3" max="3" width="9.85546875" customWidth="1"/>
    <col min="4" max="4" width="11.85546875" customWidth="1"/>
    <col min="5" max="5" width="12.140625" customWidth="1"/>
    <col min="6" max="6" width="16.7109375" customWidth="1"/>
    <col min="8" max="8" width="11.7109375" customWidth="1"/>
    <col min="9" max="9" width="15.5703125" customWidth="1"/>
  </cols>
  <sheetData>
    <row r="1" spans="1:7" x14ac:dyDescent="0.25">
      <c r="A1" s="19"/>
      <c r="B1" s="19"/>
      <c r="C1" s="19"/>
      <c r="D1" s="19"/>
      <c r="E1" s="19"/>
      <c r="F1" s="19"/>
      <c r="G1" s="19"/>
    </row>
    <row r="2" spans="1:7" ht="18" x14ac:dyDescent="0.35">
      <c r="A2" s="29" t="s">
        <v>1</v>
      </c>
      <c r="B2" s="29" t="s">
        <v>13</v>
      </c>
      <c r="C2" s="29" t="s">
        <v>8</v>
      </c>
      <c r="D2" s="29" t="s">
        <v>9</v>
      </c>
      <c r="E2" s="29" t="s">
        <v>5</v>
      </c>
      <c r="F2" s="29" t="s">
        <v>6</v>
      </c>
      <c r="G2" s="29" t="s">
        <v>7</v>
      </c>
    </row>
    <row r="3" spans="1:7" x14ac:dyDescent="0.25">
      <c r="A3" s="18">
        <v>10</v>
      </c>
      <c r="B3" s="18">
        <v>8.6999999999999994E-2</v>
      </c>
      <c r="C3" s="18">
        <v>8.3000000000000004E-2</v>
      </c>
      <c r="D3" s="18">
        <v>9.4E-2</v>
      </c>
      <c r="E3" s="18"/>
      <c r="F3" s="18"/>
      <c r="G3" s="18"/>
    </row>
    <row r="4" spans="1:7" x14ac:dyDescent="0.25">
      <c r="A4" s="18">
        <v>20</v>
      </c>
      <c r="B4" s="18">
        <v>0.154</v>
      </c>
      <c r="C4" s="18">
        <v>0.159</v>
      </c>
      <c r="D4" s="18">
        <v>0.14799999999999999</v>
      </c>
      <c r="E4" s="18"/>
      <c r="F4" s="18"/>
      <c r="G4" s="18"/>
    </row>
    <row r="5" spans="1:7" ht="15" customHeight="1" x14ac:dyDescent="0.25">
      <c r="A5" s="18">
        <v>30</v>
      </c>
      <c r="B5" s="18">
        <v>0.20200000000000001</v>
      </c>
      <c r="C5" s="18">
        <v>0.253</v>
      </c>
      <c r="D5" s="18">
        <v>0.21199999999999999</v>
      </c>
      <c r="E5" s="18"/>
      <c r="F5" s="18"/>
      <c r="G5" s="18"/>
    </row>
    <row r="6" spans="1:7" x14ac:dyDescent="0.25">
      <c r="A6" s="18">
        <v>40</v>
      </c>
      <c r="B6" s="18">
        <v>0.28299999999999997</v>
      </c>
      <c r="C6" s="18">
        <v>0.27600000000000002</v>
      </c>
      <c r="D6" s="18">
        <v>0.28999999999999998</v>
      </c>
      <c r="E6" s="18"/>
      <c r="F6" s="18"/>
      <c r="G6" s="18"/>
    </row>
    <row r="7" spans="1:7" x14ac:dyDescent="0.25">
      <c r="A7" s="18">
        <v>50</v>
      </c>
      <c r="B7" s="18">
        <v>0.35299999999999998</v>
      </c>
      <c r="C7" s="18">
        <v>0.34599999999999997</v>
      </c>
      <c r="D7" s="18">
        <v>0.35499999999999998</v>
      </c>
      <c r="E7" s="18"/>
      <c r="F7" s="18"/>
      <c r="G7" s="18"/>
    </row>
    <row r="8" spans="1:7" x14ac:dyDescent="0.25">
      <c r="A8" s="18">
        <v>60</v>
      </c>
      <c r="B8" s="18">
        <v>0.435</v>
      </c>
      <c r="C8" s="18">
        <v>0.442</v>
      </c>
      <c r="D8" s="18">
        <v>0.44900000000000001</v>
      </c>
      <c r="E8" s="18"/>
      <c r="F8" s="18"/>
      <c r="G8" s="18"/>
    </row>
    <row r="9" spans="1:7" x14ac:dyDescent="0.25">
      <c r="A9" s="18">
        <v>70</v>
      </c>
      <c r="B9" s="18">
        <v>0.499</v>
      </c>
      <c r="C9" s="18">
        <v>0.51300000000000001</v>
      </c>
      <c r="D9" s="18">
        <v>0.50600000000000001</v>
      </c>
      <c r="E9" s="18"/>
      <c r="F9" s="18"/>
      <c r="G9" s="18"/>
    </row>
    <row r="10" spans="1:7" x14ac:dyDescent="0.25">
      <c r="A10" s="18">
        <v>80</v>
      </c>
      <c r="B10" s="18">
        <v>0.56299999999999994</v>
      </c>
      <c r="C10" s="18">
        <v>0.57199999999999995</v>
      </c>
      <c r="D10" s="18">
        <v>0.56799999999999995</v>
      </c>
      <c r="E10" s="18"/>
      <c r="F10" s="18"/>
      <c r="G10" s="18"/>
    </row>
    <row r="11" spans="1:7" x14ac:dyDescent="0.25">
      <c r="A11" s="18">
        <v>90</v>
      </c>
      <c r="B11" s="18">
        <v>0.61599999999999999</v>
      </c>
      <c r="C11" s="18">
        <v>0.61299999999999999</v>
      </c>
      <c r="D11" s="18">
        <v>0.626</v>
      </c>
      <c r="E11" s="18"/>
      <c r="F11" s="18"/>
      <c r="G11" s="18"/>
    </row>
    <row r="12" spans="1:7" x14ac:dyDescent="0.25">
      <c r="A12" s="18">
        <v>100</v>
      </c>
      <c r="B12" s="18">
        <v>0.63500000000000001</v>
      </c>
      <c r="C12" s="18">
        <v>0.64200000000000002</v>
      </c>
      <c r="D12" s="18">
        <v>0.64500000000000002</v>
      </c>
      <c r="E12" s="18"/>
      <c r="F12" s="18"/>
      <c r="G12" s="18"/>
    </row>
    <row r="13" spans="1:7" x14ac:dyDescent="0.25">
      <c r="A13" s="19"/>
      <c r="B13" s="19"/>
      <c r="C13" s="19"/>
      <c r="D13" s="19"/>
      <c r="E13" s="19"/>
      <c r="F13" s="19"/>
      <c r="G13" s="19"/>
    </row>
    <row r="14" spans="1:7" x14ac:dyDescent="0.25">
      <c r="A14" s="19"/>
      <c r="B14" s="19"/>
      <c r="C14" s="19"/>
      <c r="D14" s="19"/>
      <c r="E14" s="19"/>
      <c r="F14" s="19"/>
      <c r="G14" s="19"/>
    </row>
    <row r="15" spans="1:7" x14ac:dyDescent="0.25">
      <c r="A15" s="19"/>
      <c r="B15" s="19"/>
      <c r="C15" s="19"/>
      <c r="D15" s="19"/>
      <c r="E15" s="19"/>
      <c r="F15" s="19"/>
      <c r="G15" s="19"/>
    </row>
    <row r="16" spans="1:7" x14ac:dyDescent="0.25">
      <c r="A16" s="19"/>
      <c r="B16" s="19"/>
      <c r="C16" s="19"/>
      <c r="D16" s="19"/>
      <c r="E16" s="19"/>
      <c r="F16" s="19"/>
      <c r="G16" s="19"/>
    </row>
    <row r="17" spans="1:12" x14ac:dyDescent="0.25">
      <c r="A17" s="19"/>
      <c r="B17" s="19"/>
      <c r="C17" s="19"/>
      <c r="D17" s="19"/>
      <c r="E17" s="19"/>
      <c r="F17" s="19"/>
      <c r="G17" s="19"/>
    </row>
    <row r="18" spans="1:12" ht="18.75" x14ac:dyDescent="0.35">
      <c r="A18" t="s">
        <v>18</v>
      </c>
    </row>
    <row r="19" spans="1:12" ht="17.25" x14ac:dyDescent="0.25">
      <c r="A19" t="s">
        <v>19</v>
      </c>
    </row>
    <row r="20" spans="1:12" x14ac:dyDescent="0.25">
      <c r="A20" t="s">
        <v>20</v>
      </c>
    </row>
    <row r="21" spans="1:12" x14ac:dyDescent="0.25">
      <c r="A21" t="s">
        <v>21</v>
      </c>
    </row>
    <row r="24" spans="1:12" ht="21" x14ac:dyDescent="0.3">
      <c r="A24" s="34" t="s">
        <v>22</v>
      </c>
      <c r="B24" s="35" t="s">
        <v>23</v>
      </c>
      <c r="C24" s="34" t="s">
        <v>24</v>
      </c>
      <c r="D24" s="34" t="s">
        <v>25</v>
      </c>
      <c r="E24" s="36" t="s">
        <v>26</v>
      </c>
      <c r="F24" s="36" t="s">
        <v>27</v>
      </c>
      <c r="G24" s="36" t="s">
        <v>28</v>
      </c>
      <c r="H24" s="34" t="s">
        <v>29</v>
      </c>
      <c r="I24" s="34" t="s">
        <v>30</v>
      </c>
      <c r="J24" s="34" t="s">
        <v>31</v>
      </c>
    </row>
    <row r="25" spans="1:12" ht="15.75" x14ac:dyDescent="0.25">
      <c r="A25" s="37">
        <v>104.2</v>
      </c>
      <c r="B25" s="37">
        <f>(A25+A26+A27+A28)/4</f>
        <v>104.10000000000001</v>
      </c>
      <c r="C25" s="37">
        <f>A25-B25</f>
        <v>9.9999999999994316E-2</v>
      </c>
      <c r="D25" s="37">
        <f>(C25)^2</f>
        <v>9.999999999998864E-3</v>
      </c>
      <c r="E25" s="37">
        <f>D25+D26+D27+D28</f>
        <v>1.5400000000000067</v>
      </c>
      <c r="F25" s="37">
        <f>E25/(4-1)</f>
        <v>0.51333333333333553</v>
      </c>
      <c r="G25" s="37">
        <f>(F25)^(1/2)</f>
        <v>0.71647284200682415</v>
      </c>
      <c r="H25" s="37">
        <f>G25/((4)^(1/2))</f>
        <v>0.35823642100341208</v>
      </c>
      <c r="I25" s="37">
        <f>(H25/B25)*100</f>
        <v>0.34412720557484344</v>
      </c>
      <c r="J25" s="37">
        <f>(G25/B25)*100</f>
        <v>0.68825441114968688</v>
      </c>
      <c r="L25">
        <f>STDEV(A25:A28)</f>
        <v>0.71647284200682415</v>
      </c>
    </row>
    <row r="26" spans="1:12" ht="15.75" x14ac:dyDescent="0.25">
      <c r="A26" s="37">
        <v>104.8</v>
      </c>
      <c r="B26" s="37"/>
      <c r="C26" s="37">
        <f>A26-B25</f>
        <v>0.69999999999998863</v>
      </c>
      <c r="D26" s="37">
        <f>(C26)^2</f>
        <v>0.48999999999998406</v>
      </c>
      <c r="E26" s="37"/>
      <c r="F26" s="37"/>
      <c r="G26" s="37"/>
      <c r="H26" s="37"/>
      <c r="I26" s="37"/>
      <c r="J26" s="37"/>
      <c r="K26" s="12"/>
    </row>
    <row r="27" spans="1:12" ht="15.75" x14ac:dyDescent="0.25">
      <c r="A27" s="37">
        <v>103.1</v>
      </c>
      <c r="B27" s="37"/>
      <c r="C27" s="37">
        <f>A27-B25</f>
        <v>-1.0000000000000142</v>
      </c>
      <c r="D27" s="37">
        <f>(C27)^2</f>
        <v>1.0000000000000284</v>
      </c>
      <c r="E27" s="37"/>
      <c r="F27" s="37"/>
      <c r="G27" s="37"/>
      <c r="H27" s="37"/>
      <c r="I27" s="37"/>
      <c r="J27" s="37"/>
      <c r="K27" s="12"/>
    </row>
    <row r="28" spans="1:12" ht="15.75" x14ac:dyDescent="0.25">
      <c r="A28" s="37">
        <v>104.3</v>
      </c>
      <c r="B28" s="37"/>
      <c r="C28" s="37">
        <f>A28-B25</f>
        <v>0.19999999999998863</v>
      </c>
      <c r="D28" s="37">
        <f>(C28)^2</f>
        <v>3.9999999999995456E-2</v>
      </c>
      <c r="E28" s="37"/>
      <c r="F28" s="37"/>
      <c r="G28" s="37"/>
      <c r="H28" s="37"/>
      <c r="I28" s="37"/>
      <c r="J28" s="37"/>
      <c r="K28" s="12"/>
    </row>
    <row r="29" spans="1:12" x14ac:dyDescent="0.25">
      <c r="A29" s="38"/>
      <c r="B29" s="39"/>
      <c r="C29" s="39"/>
      <c r="D29" s="39"/>
      <c r="E29" s="39"/>
      <c r="F29" s="39"/>
    </row>
    <row r="30" spans="1:12" x14ac:dyDescent="0.25">
      <c r="A30" s="39"/>
      <c r="B30" s="39"/>
      <c r="C30" s="39"/>
      <c r="D30" s="39"/>
      <c r="E30" s="39"/>
      <c r="F30" s="39"/>
    </row>
    <row r="31" spans="1:12" ht="18.75" x14ac:dyDescent="0.3">
      <c r="A31" s="40" t="s">
        <v>32</v>
      </c>
      <c r="B31" s="39"/>
      <c r="C31" s="39"/>
      <c r="D31" s="39"/>
      <c r="E31" s="39"/>
      <c r="F31" s="39"/>
    </row>
    <row r="32" spans="1:12" ht="15.75" x14ac:dyDescent="0.25">
      <c r="A32" s="41" t="s">
        <v>33</v>
      </c>
      <c r="B32" s="42"/>
      <c r="C32" s="42"/>
      <c r="D32" s="42"/>
      <c r="E32" s="42"/>
      <c r="F32" s="42"/>
      <c r="G32" s="42"/>
    </row>
    <row r="33" spans="1:7" ht="18" x14ac:dyDescent="0.25">
      <c r="A33" s="43" t="s">
        <v>34</v>
      </c>
      <c r="B33" s="42"/>
      <c r="C33" s="42"/>
      <c r="D33" s="42"/>
      <c r="E33" s="42"/>
      <c r="F33" s="42"/>
      <c r="G33" s="42"/>
    </row>
    <row r="34" spans="1:7" ht="15.75" x14ac:dyDescent="0.25">
      <c r="A34" s="44" t="s">
        <v>35</v>
      </c>
      <c r="B34" s="42"/>
      <c r="C34" s="42"/>
      <c r="D34" s="42"/>
      <c r="E34" s="42"/>
      <c r="F34" s="42"/>
      <c r="G34" s="42"/>
    </row>
    <row r="35" spans="1:7" ht="15.75" x14ac:dyDescent="0.25">
      <c r="A35" s="44" t="s">
        <v>36</v>
      </c>
      <c r="B35" s="42"/>
      <c r="C35" s="42"/>
      <c r="D35" s="42"/>
      <c r="E35" s="42"/>
      <c r="F35" s="42"/>
      <c r="G35" s="42"/>
    </row>
    <row r="36" spans="1:7" ht="15.75" x14ac:dyDescent="0.25">
      <c r="A36" s="44" t="s">
        <v>37</v>
      </c>
      <c r="B36" s="42"/>
      <c r="C36" s="42"/>
      <c r="D36" s="42"/>
      <c r="E36" s="42"/>
      <c r="F36" s="42"/>
      <c r="G36" s="42"/>
    </row>
    <row r="37" spans="1:7" ht="15.75" x14ac:dyDescent="0.25">
      <c r="A37" s="44" t="s">
        <v>38</v>
      </c>
      <c r="B37" s="42"/>
      <c r="C37" s="42"/>
      <c r="D37" s="42"/>
      <c r="E37" s="42"/>
      <c r="F37" s="42"/>
      <c r="G37" s="42"/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4B1F9C-E479-4C23-BD82-19AEFDF4E598}">
  <dimension ref="A1:E13"/>
  <sheetViews>
    <sheetView workbookViewId="0"/>
  </sheetViews>
  <sheetFormatPr defaultRowHeight="15" x14ac:dyDescent="0.25"/>
  <cols>
    <col min="2" max="2" width="18" customWidth="1"/>
    <col min="3" max="3" width="10.28515625" customWidth="1"/>
  </cols>
  <sheetData>
    <row r="1" spans="1:5" x14ac:dyDescent="0.25">
      <c r="A1" s="76" t="s">
        <v>10</v>
      </c>
      <c r="B1" s="19"/>
      <c r="C1" s="19"/>
      <c r="D1" s="19"/>
    </row>
    <row r="2" spans="1:5" x14ac:dyDescent="0.25">
      <c r="A2" s="19"/>
      <c r="B2" s="19"/>
      <c r="C2" s="19"/>
      <c r="D2" s="19"/>
    </row>
    <row r="3" spans="1:5" x14ac:dyDescent="0.25">
      <c r="A3" s="19"/>
      <c r="B3" s="19"/>
      <c r="C3" s="19"/>
      <c r="D3" s="19"/>
    </row>
    <row r="4" spans="1:5" x14ac:dyDescent="0.25">
      <c r="A4" s="19"/>
      <c r="B4" s="19"/>
      <c r="C4" s="19"/>
      <c r="D4" s="19"/>
    </row>
    <row r="5" spans="1:5" x14ac:dyDescent="0.25">
      <c r="A5" s="19"/>
      <c r="B5" s="30" t="s">
        <v>0</v>
      </c>
      <c r="C5" s="32" t="s">
        <v>14</v>
      </c>
      <c r="D5" s="32" t="s">
        <v>15</v>
      </c>
    </row>
    <row r="6" spans="1:5" x14ac:dyDescent="0.25">
      <c r="A6" s="19"/>
      <c r="B6" s="31">
        <v>1</v>
      </c>
      <c r="C6" s="33">
        <v>438</v>
      </c>
      <c r="D6" s="31">
        <v>10</v>
      </c>
      <c r="E6" s="13"/>
    </row>
    <row r="7" spans="1:5" x14ac:dyDescent="0.25">
      <c r="A7" s="19"/>
      <c r="B7" s="31">
        <v>2</v>
      </c>
      <c r="C7" s="33">
        <v>431</v>
      </c>
      <c r="D7" s="31">
        <v>22</v>
      </c>
      <c r="E7" s="13"/>
    </row>
    <row r="8" spans="1:5" x14ac:dyDescent="0.25">
      <c r="A8" s="19"/>
      <c r="B8" s="31">
        <v>3</v>
      </c>
      <c r="C8" s="33">
        <v>430</v>
      </c>
      <c r="D8" s="31">
        <v>14</v>
      </c>
      <c r="E8" s="13"/>
    </row>
    <row r="9" spans="1:5" x14ac:dyDescent="0.25">
      <c r="A9" s="19"/>
      <c r="B9" s="31">
        <v>4</v>
      </c>
      <c r="C9" s="33">
        <v>439</v>
      </c>
      <c r="D9" s="31">
        <v>9</v>
      </c>
      <c r="E9" s="13"/>
    </row>
    <row r="10" spans="1:5" x14ac:dyDescent="0.25">
      <c r="A10" s="19"/>
      <c r="B10" s="31">
        <v>5</v>
      </c>
      <c r="C10" s="33">
        <v>435</v>
      </c>
      <c r="D10" s="31">
        <v>12</v>
      </c>
      <c r="E10" s="13"/>
    </row>
    <row r="11" spans="1:5" x14ac:dyDescent="0.25">
      <c r="A11" s="19"/>
      <c r="B11" s="31">
        <v>6</v>
      </c>
      <c r="C11" s="33">
        <v>424</v>
      </c>
      <c r="D11" s="31">
        <v>10</v>
      </c>
      <c r="E11" s="13"/>
    </row>
    <row r="12" spans="1:5" x14ac:dyDescent="0.25">
      <c r="A12" s="19"/>
      <c r="B12" s="31">
        <v>7</v>
      </c>
      <c r="C12" s="33">
        <v>434</v>
      </c>
      <c r="D12" s="31">
        <v>8</v>
      </c>
      <c r="E12" s="13"/>
    </row>
    <row r="13" spans="1:5" x14ac:dyDescent="0.25">
      <c r="A13" s="19"/>
      <c r="B13" s="31">
        <v>8</v>
      </c>
      <c r="C13" s="33">
        <v>439</v>
      </c>
      <c r="D13" s="31">
        <v>11</v>
      </c>
      <c r="E13" s="13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DE12DF-B2C5-4679-A2D8-6FDD0EF48715}">
  <dimension ref="B4:E16"/>
  <sheetViews>
    <sheetView workbookViewId="0"/>
  </sheetViews>
  <sheetFormatPr defaultRowHeight="15" x14ac:dyDescent="0.25"/>
  <cols>
    <col min="2" max="2" width="18.42578125" customWidth="1"/>
    <col min="3" max="3" width="16.28515625" customWidth="1"/>
    <col min="4" max="4" width="15.42578125" customWidth="1"/>
    <col min="5" max="5" width="15.7109375" customWidth="1"/>
  </cols>
  <sheetData>
    <row r="4" spans="2:5" x14ac:dyDescent="0.25">
      <c r="D4" s="2"/>
      <c r="E4" s="2"/>
    </row>
    <row r="5" spans="2:5" x14ac:dyDescent="0.25">
      <c r="B5" s="29" t="s">
        <v>16</v>
      </c>
      <c r="C5" s="29" t="s">
        <v>17</v>
      </c>
      <c r="D5" s="11"/>
      <c r="E5" s="2"/>
    </row>
    <row r="6" spans="2:5" x14ac:dyDescent="0.25">
      <c r="B6" s="26">
        <v>0.1</v>
      </c>
      <c r="C6" s="28">
        <v>43013</v>
      </c>
      <c r="D6" s="8"/>
      <c r="E6" s="2"/>
    </row>
    <row r="7" spans="2:5" x14ac:dyDescent="0.25">
      <c r="B7" s="26">
        <v>0.15</v>
      </c>
      <c r="C7" s="28">
        <v>53074</v>
      </c>
      <c r="D7" s="8"/>
      <c r="E7" s="2"/>
    </row>
    <row r="8" spans="2:5" x14ac:dyDescent="0.25">
      <c r="B8" s="26">
        <v>0.2</v>
      </c>
      <c r="C8" s="28">
        <v>73257</v>
      </c>
      <c r="D8" s="8"/>
      <c r="E8" s="2"/>
    </row>
    <row r="9" spans="2:5" x14ac:dyDescent="0.25">
      <c r="B9" s="26">
        <v>0.25</v>
      </c>
      <c r="C9" s="28">
        <v>84311</v>
      </c>
      <c r="D9" s="8"/>
      <c r="E9" s="2"/>
    </row>
    <row r="10" spans="2:5" x14ac:dyDescent="0.25">
      <c r="B10" s="26">
        <v>0.3</v>
      </c>
      <c r="C10" s="28">
        <v>95600</v>
      </c>
      <c r="D10" s="8"/>
      <c r="E10" s="2"/>
    </row>
    <row r="11" spans="2:5" x14ac:dyDescent="0.25">
      <c r="B11" s="26">
        <v>0.35</v>
      </c>
      <c r="C11" s="27">
        <v>93292</v>
      </c>
      <c r="D11" s="8"/>
      <c r="E11" s="2"/>
    </row>
    <row r="12" spans="2:5" x14ac:dyDescent="0.25">
      <c r="B12" s="26">
        <v>0.4</v>
      </c>
      <c r="C12" s="28">
        <v>85028</v>
      </c>
      <c r="D12" s="8"/>
      <c r="E12" s="2"/>
    </row>
    <row r="13" spans="2:5" x14ac:dyDescent="0.25">
      <c r="B13" s="26">
        <v>0.45</v>
      </c>
      <c r="C13" s="28">
        <v>63365</v>
      </c>
      <c r="D13" s="8"/>
      <c r="E13" s="2"/>
    </row>
    <row r="14" spans="2:5" x14ac:dyDescent="0.25">
      <c r="B14" s="27">
        <v>0.5</v>
      </c>
      <c r="C14" s="27">
        <v>54105</v>
      </c>
      <c r="D14" s="8"/>
      <c r="E14" s="2"/>
    </row>
    <row r="15" spans="2:5" x14ac:dyDescent="0.25">
      <c r="B15" s="26">
        <v>0.6</v>
      </c>
      <c r="C15" s="27">
        <v>34105</v>
      </c>
      <c r="D15" s="8"/>
      <c r="E15" s="2"/>
    </row>
    <row r="16" spans="2:5" x14ac:dyDescent="0.25">
      <c r="B16" s="26">
        <v>0.7</v>
      </c>
      <c r="C16" s="27">
        <v>24105</v>
      </c>
      <c r="D16" s="8"/>
      <c r="E16" s="2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B580CF-666F-4357-A922-9662C0F58108}">
  <dimension ref="A1:N23"/>
  <sheetViews>
    <sheetView workbookViewId="0"/>
  </sheetViews>
  <sheetFormatPr defaultRowHeight="15" x14ac:dyDescent="0.25"/>
  <cols>
    <col min="4" max="4" width="9.7109375" customWidth="1"/>
    <col min="5" max="5" width="10" customWidth="1"/>
    <col min="6" max="8" width="10.28515625" customWidth="1"/>
    <col min="13" max="13" width="10.140625" customWidth="1"/>
    <col min="14" max="14" width="11.42578125" customWidth="1"/>
  </cols>
  <sheetData>
    <row r="1" spans="1:14" x14ac:dyDescent="0.25">
      <c r="A1" s="48" t="s">
        <v>96</v>
      </c>
    </row>
    <row r="3" spans="1:14" x14ac:dyDescent="0.25">
      <c r="A3" t="s">
        <v>97</v>
      </c>
    </row>
    <row r="4" spans="1:14" x14ac:dyDescent="0.25">
      <c r="C4" s="48" t="s">
        <v>98</v>
      </c>
      <c r="I4" t="s">
        <v>100</v>
      </c>
    </row>
    <row r="5" spans="1:14" x14ac:dyDescent="0.25">
      <c r="B5" s="87">
        <v>0.9</v>
      </c>
      <c r="C5" s="87">
        <v>0.95</v>
      </c>
      <c r="D5" s="87">
        <v>0.99</v>
      </c>
      <c r="I5" t="s">
        <v>101</v>
      </c>
    </row>
    <row r="6" spans="1:14" x14ac:dyDescent="0.25">
      <c r="A6" s="12">
        <v>1</v>
      </c>
      <c r="B6" s="12">
        <v>6.3140000000000001</v>
      </c>
      <c r="C6" s="12">
        <v>12.706</v>
      </c>
      <c r="D6" s="12">
        <v>63.656999999999996</v>
      </c>
      <c r="I6" t="s">
        <v>102</v>
      </c>
    </row>
    <row r="7" spans="1:14" x14ac:dyDescent="0.25">
      <c r="A7" s="12">
        <v>2</v>
      </c>
      <c r="B7" s="12">
        <v>2.92</v>
      </c>
      <c r="C7" s="12">
        <v>4.3029999999999999</v>
      </c>
      <c r="D7" s="12">
        <v>9.9250000000000007</v>
      </c>
      <c r="I7" t="s">
        <v>103</v>
      </c>
    </row>
    <row r="8" spans="1:14" x14ac:dyDescent="0.25">
      <c r="A8" s="12">
        <v>3</v>
      </c>
      <c r="B8" s="12">
        <v>2.3530000000000002</v>
      </c>
      <c r="C8" s="12">
        <v>3.1819999999999999</v>
      </c>
      <c r="D8" s="12">
        <v>5.8410000000000002</v>
      </c>
    </row>
    <row r="9" spans="1:14" x14ac:dyDescent="0.25">
      <c r="A9" s="12">
        <v>4</v>
      </c>
      <c r="B9" s="12">
        <v>2.1320000000000001</v>
      </c>
      <c r="C9" s="12">
        <v>2.7759999999999998</v>
      </c>
      <c r="D9" s="12">
        <v>4.6040000000000001</v>
      </c>
    </row>
    <row r="10" spans="1:14" x14ac:dyDescent="0.25">
      <c r="A10" s="12">
        <v>5</v>
      </c>
      <c r="B10" s="12">
        <v>2.0150000000000001</v>
      </c>
      <c r="C10" s="12">
        <v>2.5710000000000002</v>
      </c>
      <c r="D10" s="12">
        <v>4.032</v>
      </c>
      <c r="I10" t="s">
        <v>104</v>
      </c>
      <c r="J10" t="s">
        <v>105</v>
      </c>
      <c r="K10" t="s">
        <v>106</v>
      </c>
    </row>
    <row r="11" spans="1:14" x14ac:dyDescent="0.25">
      <c r="A11" s="12">
        <v>6</v>
      </c>
      <c r="B11" s="12">
        <v>1.9430000000000001</v>
      </c>
      <c r="C11" s="12">
        <v>2.4470000000000001</v>
      </c>
      <c r="D11" s="12">
        <v>3.7069999999999999</v>
      </c>
      <c r="I11">
        <v>93.5</v>
      </c>
      <c r="J11">
        <v>93.58</v>
      </c>
      <c r="K11">
        <v>93.43</v>
      </c>
      <c r="L11">
        <f>AVERAGE(I11,J11,K11)</f>
        <v>93.50333333333333</v>
      </c>
      <c r="M11">
        <f>STDEV(I11:K11)</f>
        <v>7.505553499464715E-2</v>
      </c>
      <c r="N11">
        <f>(C7*M11)/(3)^(1/2)</f>
        <v>0.18646333333332291</v>
      </c>
    </row>
    <row r="12" spans="1:14" x14ac:dyDescent="0.25">
      <c r="A12" s="12">
        <v>7</v>
      </c>
      <c r="B12" s="12">
        <v>1.895</v>
      </c>
      <c r="C12" s="12">
        <v>2.3650000000000002</v>
      </c>
      <c r="D12" s="12">
        <v>3.5</v>
      </c>
    </row>
    <row r="13" spans="1:14" x14ac:dyDescent="0.25">
      <c r="A13" s="12">
        <v>8</v>
      </c>
      <c r="B13" s="12">
        <v>1.86</v>
      </c>
      <c r="C13" s="12">
        <v>2.306</v>
      </c>
      <c r="D13" s="12">
        <v>3.355</v>
      </c>
    </row>
    <row r="14" spans="1:14" x14ac:dyDescent="0.25">
      <c r="A14" s="12">
        <v>9</v>
      </c>
      <c r="B14" s="12">
        <v>1.833</v>
      </c>
      <c r="C14" s="12">
        <v>2.262</v>
      </c>
      <c r="D14" s="12">
        <v>3.25</v>
      </c>
    </row>
    <row r="15" spans="1:14" x14ac:dyDescent="0.25">
      <c r="A15" s="12">
        <v>10</v>
      </c>
      <c r="B15" s="12">
        <v>1.8120000000000001</v>
      </c>
      <c r="C15" s="12">
        <v>2.2280000000000002</v>
      </c>
      <c r="D15" s="12">
        <v>3.169</v>
      </c>
    </row>
    <row r="16" spans="1:14" x14ac:dyDescent="0.25">
      <c r="A16" s="12">
        <v>15</v>
      </c>
      <c r="B16" s="12">
        <v>1.7529999999999999</v>
      </c>
      <c r="C16" s="12">
        <v>2.1309999999999998</v>
      </c>
      <c r="D16" s="12">
        <v>2.9470000000000001</v>
      </c>
    </row>
    <row r="17" spans="1:4" x14ac:dyDescent="0.25">
      <c r="A17" s="12">
        <v>20</v>
      </c>
      <c r="B17" s="12">
        <v>1.7250000000000001</v>
      </c>
      <c r="C17" s="12">
        <v>2.0859999999999999</v>
      </c>
      <c r="D17" s="12">
        <v>2.8450000000000002</v>
      </c>
    </row>
    <row r="18" spans="1:4" x14ac:dyDescent="0.25">
      <c r="A18" s="12">
        <v>25</v>
      </c>
      <c r="B18" s="12">
        <v>1.708</v>
      </c>
      <c r="C18" s="12">
        <v>2.06</v>
      </c>
      <c r="D18" s="12">
        <v>2.7869999999999999</v>
      </c>
    </row>
    <row r="20" spans="1:4" x14ac:dyDescent="0.25">
      <c r="A20" t="s">
        <v>99</v>
      </c>
    </row>
    <row r="23" spans="1:4" x14ac:dyDescent="0.25">
      <c r="A23" t="s">
        <v>97</v>
      </c>
    </row>
  </sheetData>
  <pageMargins left="0.7" right="0.7" top="0.75" bottom="0.75" header="0.3" footer="0.3"/>
  <pageSetup paperSize="9" orientation="portrait" horizontalDpi="4294967293" verticalDpi="4294967293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B8D156-8511-4D8F-B730-24AF3CD9BDCD}">
  <dimension ref="A1:U27"/>
  <sheetViews>
    <sheetView tabSelected="1" workbookViewId="0"/>
  </sheetViews>
  <sheetFormatPr defaultRowHeight="15" x14ac:dyDescent="0.25"/>
  <cols>
    <col min="8" max="8" width="13.140625" customWidth="1"/>
    <col min="14" max="14" width="12.85546875" customWidth="1"/>
  </cols>
  <sheetData>
    <row r="1" spans="1:21" x14ac:dyDescent="0.25">
      <c r="A1" s="48" t="s">
        <v>64</v>
      </c>
    </row>
    <row r="5" spans="1:21" x14ac:dyDescent="0.25">
      <c r="D5" s="48"/>
    </row>
    <row r="6" spans="1:21" ht="21" x14ac:dyDescent="0.35">
      <c r="A6" s="72" t="s">
        <v>66</v>
      </c>
      <c r="B6" s="72" t="s">
        <v>72</v>
      </c>
      <c r="D6" s="65" t="s">
        <v>66</v>
      </c>
      <c r="E6" s="66" t="s">
        <v>67</v>
      </c>
      <c r="F6" s="65" t="s">
        <v>68</v>
      </c>
      <c r="G6" s="65" t="s">
        <v>69</v>
      </c>
      <c r="H6" s="67" t="s">
        <v>70</v>
      </c>
      <c r="I6" s="67" t="s">
        <v>71</v>
      </c>
      <c r="J6" s="65" t="s">
        <v>72</v>
      </c>
      <c r="K6" s="66" t="s">
        <v>73</v>
      </c>
      <c r="L6" s="65" t="s">
        <v>74</v>
      </c>
      <c r="M6" s="65" t="s">
        <v>75</v>
      </c>
      <c r="N6" s="67" t="s">
        <v>76</v>
      </c>
      <c r="O6" s="67" t="s">
        <v>77</v>
      </c>
      <c r="P6" s="68" t="s">
        <v>78</v>
      </c>
    </row>
    <row r="7" spans="1:21" ht="15.75" x14ac:dyDescent="0.25">
      <c r="A7" s="73">
        <v>10.9</v>
      </c>
      <c r="B7" s="73">
        <v>9.1999999999999993</v>
      </c>
      <c r="D7" s="37">
        <v>10.9</v>
      </c>
      <c r="E7" s="37">
        <f>(D7+D8+D9+D10+D11+D12)/6</f>
        <v>10.416666666666666</v>
      </c>
      <c r="F7" s="37">
        <f>D7-E7</f>
        <v>0.48333333333333428</v>
      </c>
      <c r="G7" s="37">
        <f t="shared" ref="G7:G12" si="0">F7^2</f>
        <v>0.23361111111111202</v>
      </c>
      <c r="H7" s="37">
        <f>G7+G8+G9+G10+G11+G12</f>
        <v>1.6683333333333334</v>
      </c>
      <c r="I7" s="37">
        <f>H7/(6-1)</f>
        <v>0.33366666666666667</v>
      </c>
      <c r="J7" s="37">
        <v>9.1999999999999993</v>
      </c>
      <c r="K7" s="37">
        <f>(J7+J8+J9+J10+J11+J12+J13)/7</f>
        <v>10.214285714285714</v>
      </c>
      <c r="L7" s="37">
        <f>J7-K7</f>
        <v>-1.0142857142857142</v>
      </c>
      <c r="M7" s="37">
        <f t="shared" ref="M7:M13" si="1">L7^2</f>
        <v>1.0287755102040814</v>
      </c>
      <c r="N7" s="37">
        <f>M7+M8+M9+M10+M11+M12+M13</f>
        <v>4.8485714285714279</v>
      </c>
      <c r="O7" s="37">
        <f>N7/(7-1)</f>
        <v>0.80809523809523798</v>
      </c>
      <c r="P7" s="69">
        <f>O7/I7</f>
        <v>2.4218638504352787</v>
      </c>
    </row>
    <row r="8" spans="1:21" ht="15.75" x14ac:dyDescent="0.25">
      <c r="A8" s="73">
        <v>10.1</v>
      </c>
      <c r="B8" s="73">
        <v>10.5</v>
      </c>
      <c r="D8" s="37">
        <v>10.1</v>
      </c>
      <c r="E8" s="37"/>
      <c r="F8" s="37">
        <f>D8-E7</f>
        <v>-0.31666666666666643</v>
      </c>
      <c r="G8" s="37">
        <f t="shared" si="0"/>
        <v>0.10027777777777763</v>
      </c>
      <c r="H8" s="37"/>
      <c r="I8" s="37"/>
      <c r="J8" s="37">
        <v>10.5</v>
      </c>
      <c r="K8" s="37"/>
      <c r="L8" s="37">
        <f>J8-K7</f>
        <v>0.28571428571428648</v>
      </c>
      <c r="M8" s="37">
        <f t="shared" si="1"/>
        <v>8.1632653061224927E-2</v>
      </c>
      <c r="N8" s="37"/>
      <c r="O8" s="37"/>
      <c r="T8">
        <v>127</v>
      </c>
      <c r="U8">
        <v>130</v>
      </c>
    </row>
    <row r="9" spans="1:21" ht="15.75" x14ac:dyDescent="0.25">
      <c r="A9" s="73">
        <v>10.6</v>
      </c>
      <c r="B9" s="73">
        <v>9.6999999999999993</v>
      </c>
      <c r="D9" s="37">
        <v>10.6</v>
      </c>
      <c r="E9" s="37"/>
      <c r="F9" s="37">
        <f>D9-E7</f>
        <v>0.18333333333333357</v>
      </c>
      <c r="G9" s="37">
        <f t="shared" si="0"/>
        <v>3.3611111111111196E-2</v>
      </c>
      <c r="H9" s="37"/>
      <c r="I9" s="37"/>
      <c r="J9" s="37">
        <v>9.6999999999999993</v>
      </c>
      <c r="K9" s="37"/>
      <c r="L9" s="37">
        <f>J9-K7</f>
        <v>-0.51428571428571423</v>
      </c>
      <c r="M9" s="37">
        <f t="shared" si="1"/>
        <v>0.2644897959183673</v>
      </c>
      <c r="N9" s="37"/>
      <c r="O9" s="37"/>
      <c r="T9">
        <v>125</v>
      </c>
      <c r="U9">
        <v>128</v>
      </c>
    </row>
    <row r="10" spans="1:21" ht="15.75" x14ac:dyDescent="0.25">
      <c r="A10" s="73">
        <v>11.2</v>
      </c>
      <c r="B10" s="73">
        <v>11.5</v>
      </c>
      <c r="D10" s="37">
        <v>11.2</v>
      </c>
      <c r="E10" s="37"/>
      <c r="F10" s="37">
        <f>D10-E7</f>
        <v>0.78333333333333321</v>
      </c>
      <c r="G10" s="37">
        <f t="shared" si="0"/>
        <v>0.61361111111111089</v>
      </c>
      <c r="H10" s="37"/>
      <c r="I10" s="37"/>
      <c r="J10" s="37">
        <v>11.5</v>
      </c>
      <c r="K10" s="37"/>
      <c r="L10" s="37">
        <f>J10-K7</f>
        <v>1.2857142857142865</v>
      </c>
      <c r="M10" s="37">
        <f t="shared" si="1"/>
        <v>1.653061224489798</v>
      </c>
      <c r="N10" s="37"/>
      <c r="O10" s="37"/>
      <c r="T10">
        <v>123</v>
      </c>
      <c r="U10">
        <v>131</v>
      </c>
    </row>
    <row r="11" spans="1:21" ht="15.75" x14ac:dyDescent="0.25">
      <c r="A11" s="73">
        <v>9.6999999999999993</v>
      </c>
      <c r="B11" s="73">
        <v>9.3000000000000007</v>
      </c>
      <c r="D11" s="37">
        <v>9.6999999999999993</v>
      </c>
      <c r="E11" s="37"/>
      <c r="F11" s="37">
        <f>D11-E7</f>
        <v>-0.71666666666666679</v>
      </c>
      <c r="G11" s="37">
        <f t="shared" si="0"/>
        <v>0.51361111111111124</v>
      </c>
      <c r="H11" s="37"/>
      <c r="I11" s="37"/>
      <c r="J11" s="37">
        <v>9.3000000000000007</v>
      </c>
      <c r="K11" s="37"/>
      <c r="L11" s="37">
        <f>J11-K7</f>
        <v>-0.91428571428571281</v>
      </c>
      <c r="M11" s="37">
        <f t="shared" si="1"/>
        <v>0.83591836734693603</v>
      </c>
      <c r="N11" s="37"/>
      <c r="O11" s="37"/>
      <c r="T11">
        <v>130</v>
      </c>
      <c r="U11">
        <v>129</v>
      </c>
    </row>
    <row r="12" spans="1:21" ht="15.75" x14ac:dyDescent="0.25">
      <c r="A12" s="73">
        <v>10</v>
      </c>
      <c r="B12" s="73">
        <v>10.1</v>
      </c>
      <c r="D12" s="37">
        <v>10</v>
      </c>
      <c r="E12" s="37"/>
      <c r="F12" s="37">
        <f>D12-E7</f>
        <v>-0.41666666666666607</v>
      </c>
      <c r="G12" s="37">
        <f t="shared" si="0"/>
        <v>0.17361111111111061</v>
      </c>
      <c r="H12" s="37"/>
      <c r="I12" s="37"/>
      <c r="J12" s="37">
        <v>10.1</v>
      </c>
      <c r="K12" s="37"/>
      <c r="L12" s="37">
        <f>J12-K7</f>
        <v>-0.11428571428571388</v>
      </c>
      <c r="M12" s="37">
        <f t="shared" si="1"/>
        <v>1.3061224489795825E-2</v>
      </c>
      <c r="N12" s="37"/>
      <c r="O12" s="37"/>
      <c r="T12">
        <v>131</v>
      </c>
      <c r="U12">
        <v>127</v>
      </c>
    </row>
    <row r="13" spans="1:21" ht="15.75" x14ac:dyDescent="0.25">
      <c r="A13" s="74"/>
      <c r="B13" s="73">
        <v>11.2</v>
      </c>
      <c r="D13" s="42"/>
      <c r="E13" s="42"/>
      <c r="F13" s="42"/>
      <c r="G13" s="42"/>
      <c r="H13" s="42"/>
      <c r="I13" s="42"/>
      <c r="J13" s="37">
        <v>11.2</v>
      </c>
      <c r="K13" s="37"/>
      <c r="L13" s="37">
        <f>J13-K7</f>
        <v>0.98571428571428577</v>
      </c>
      <c r="M13" s="37">
        <f t="shared" si="1"/>
        <v>0.97163265306122459</v>
      </c>
      <c r="N13" s="37"/>
      <c r="O13" s="37"/>
      <c r="T13">
        <v>126</v>
      </c>
      <c r="U13">
        <v>125</v>
      </c>
    </row>
    <row r="14" spans="1:21" x14ac:dyDescent="0.25">
      <c r="T14">
        <v>129</v>
      </c>
    </row>
    <row r="16" spans="1:21" ht="18.75" x14ac:dyDescent="0.3">
      <c r="B16" s="40" t="s">
        <v>32</v>
      </c>
    </row>
    <row r="17" spans="2:15" ht="18.75" x14ac:dyDescent="0.35">
      <c r="B17" s="70" t="s">
        <v>79</v>
      </c>
    </row>
    <row r="18" spans="2:15" ht="18.75" x14ac:dyDescent="0.35">
      <c r="B18" s="70" t="s">
        <v>80</v>
      </c>
      <c r="I18" t="s">
        <v>95</v>
      </c>
      <c r="O18" t="s">
        <v>90</v>
      </c>
    </row>
    <row r="19" spans="2:15" ht="21" x14ac:dyDescent="0.35">
      <c r="B19" s="71" t="s">
        <v>81</v>
      </c>
      <c r="O19" t="s">
        <v>91</v>
      </c>
    </row>
    <row r="20" spans="2:15" ht="21" x14ac:dyDescent="0.35">
      <c r="B20" s="71" t="s">
        <v>82</v>
      </c>
    </row>
    <row r="21" spans="2:15" ht="21" x14ac:dyDescent="0.35">
      <c r="B21" s="71" t="s">
        <v>83</v>
      </c>
      <c r="I21" t="s">
        <v>94</v>
      </c>
    </row>
    <row r="22" spans="2:15" ht="21" x14ac:dyDescent="0.35">
      <c r="B22" s="71" t="s">
        <v>84</v>
      </c>
      <c r="I22" t="s">
        <v>92</v>
      </c>
    </row>
    <row r="23" spans="2:15" x14ac:dyDescent="0.25">
      <c r="B23" s="56" t="s">
        <v>85</v>
      </c>
      <c r="I23" t="s">
        <v>93</v>
      </c>
    </row>
    <row r="24" spans="2:15" ht="18.75" x14ac:dyDescent="0.35">
      <c r="B24" t="s">
        <v>65</v>
      </c>
    </row>
    <row r="27" spans="2:15" x14ac:dyDescent="0.25">
      <c r="B27" t="s">
        <v>90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9F0D01-06AE-4EEB-AA1B-DC314275D105}">
  <dimension ref="A1:M42"/>
  <sheetViews>
    <sheetView workbookViewId="0">
      <selection activeCell="A2" sqref="A2"/>
    </sheetView>
  </sheetViews>
  <sheetFormatPr defaultRowHeight="15" x14ac:dyDescent="0.25"/>
  <cols>
    <col min="2" max="2" width="12.140625" customWidth="1"/>
    <col min="3" max="3" width="13" customWidth="1"/>
    <col min="6" max="6" width="14.140625" customWidth="1"/>
    <col min="7" max="7" width="16.5703125" customWidth="1"/>
  </cols>
  <sheetData>
    <row r="1" spans="1:7" x14ac:dyDescent="0.25">
      <c r="A1" s="48" t="s">
        <v>89</v>
      </c>
    </row>
    <row r="3" spans="1:7" x14ac:dyDescent="0.25">
      <c r="A3" s="48" t="s">
        <v>107</v>
      </c>
    </row>
    <row r="5" spans="1:7" x14ac:dyDescent="0.25">
      <c r="A5" t="s">
        <v>118</v>
      </c>
    </row>
    <row r="6" spans="1:7" x14ac:dyDescent="0.25">
      <c r="F6" t="s">
        <v>108</v>
      </c>
    </row>
    <row r="7" spans="1:7" x14ac:dyDescent="0.25">
      <c r="F7" t="s">
        <v>109</v>
      </c>
    </row>
    <row r="8" spans="1:7" x14ac:dyDescent="0.25">
      <c r="F8" t="s">
        <v>110</v>
      </c>
    </row>
    <row r="9" spans="1:7" x14ac:dyDescent="0.25">
      <c r="F9" t="s">
        <v>111</v>
      </c>
    </row>
    <row r="10" spans="1:7" x14ac:dyDescent="0.25">
      <c r="F10" t="s">
        <v>112</v>
      </c>
    </row>
    <row r="11" spans="1:7" x14ac:dyDescent="0.25">
      <c r="F11" t="s">
        <v>113</v>
      </c>
    </row>
    <row r="12" spans="1:7" x14ac:dyDescent="0.25">
      <c r="F12" t="s">
        <v>114</v>
      </c>
    </row>
    <row r="15" spans="1:7" ht="18" x14ac:dyDescent="0.35">
      <c r="F15" t="s">
        <v>115</v>
      </c>
      <c r="G15" t="s">
        <v>116</v>
      </c>
    </row>
    <row r="21" spans="1:13" x14ac:dyDescent="0.25">
      <c r="A21" s="88"/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</row>
    <row r="22" spans="1:13" x14ac:dyDescent="0.25">
      <c r="A22" s="48" t="s">
        <v>117</v>
      </c>
    </row>
    <row r="24" spans="1:13" x14ac:dyDescent="0.25">
      <c r="F24" t="s">
        <v>119</v>
      </c>
    </row>
    <row r="25" spans="1:13" x14ac:dyDescent="0.25">
      <c r="F25" t="s">
        <v>120</v>
      </c>
    </row>
    <row r="26" spans="1:13" x14ac:dyDescent="0.25">
      <c r="F26" t="s">
        <v>121</v>
      </c>
    </row>
    <row r="27" spans="1:13" x14ac:dyDescent="0.25">
      <c r="F27" t="s">
        <v>122</v>
      </c>
    </row>
    <row r="28" spans="1:13" x14ac:dyDescent="0.25">
      <c r="F28" t="s">
        <v>123</v>
      </c>
    </row>
    <row r="31" spans="1:13" x14ac:dyDescent="0.25">
      <c r="F31" s="12" t="s">
        <v>124</v>
      </c>
      <c r="G31" s="12" t="s">
        <v>125</v>
      </c>
    </row>
    <row r="32" spans="1:13" x14ac:dyDescent="0.25">
      <c r="F32" s="12">
        <v>10.199999999999999</v>
      </c>
      <c r="G32" s="12">
        <v>10.5</v>
      </c>
    </row>
    <row r="33" spans="1:7" x14ac:dyDescent="0.25">
      <c r="F33" s="12">
        <v>12.7</v>
      </c>
      <c r="G33" s="12">
        <v>11.9</v>
      </c>
    </row>
    <row r="34" spans="1:7" x14ac:dyDescent="0.25">
      <c r="F34" s="12">
        <v>8.6</v>
      </c>
      <c r="G34" s="12">
        <v>8.6999999999999993</v>
      </c>
    </row>
    <row r="35" spans="1:7" x14ac:dyDescent="0.25">
      <c r="F35" s="12">
        <v>17.5</v>
      </c>
      <c r="G35" s="12">
        <v>16.899999999999999</v>
      </c>
    </row>
    <row r="36" spans="1:7" x14ac:dyDescent="0.25">
      <c r="F36" s="12">
        <v>11.2</v>
      </c>
      <c r="G36" s="12">
        <v>10.9</v>
      </c>
    </row>
    <row r="37" spans="1:7" x14ac:dyDescent="0.25">
      <c r="F37" s="12">
        <v>11.5</v>
      </c>
      <c r="G37" s="12">
        <v>11.1</v>
      </c>
    </row>
    <row r="41" spans="1:7" x14ac:dyDescent="0.25">
      <c r="A41" t="s">
        <v>126</v>
      </c>
    </row>
    <row r="42" spans="1:7" x14ac:dyDescent="0.25">
      <c r="A42" t="s">
        <v>127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87BF9B-EBBB-475F-85B5-A22224C0EF7C}">
  <dimension ref="A3:I18"/>
  <sheetViews>
    <sheetView workbookViewId="0">
      <selection activeCell="F10" sqref="F10"/>
    </sheetView>
  </sheetViews>
  <sheetFormatPr defaultRowHeight="15" x14ac:dyDescent="0.25"/>
  <cols>
    <col min="1" max="1" width="13.7109375" customWidth="1"/>
    <col min="2" max="2" width="13.5703125" customWidth="1"/>
    <col min="5" max="5" width="14.85546875" customWidth="1"/>
    <col min="6" max="6" width="12.28515625" customWidth="1"/>
    <col min="11" max="11" width="10.5703125" customWidth="1"/>
    <col min="12" max="12" width="12.140625" customWidth="1"/>
  </cols>
  <sheetData>
    <row r="3" spans="1:9" x14ac:dyDescent="0.25">
      <c r="A3" s="61" t="s">
        <v>55</v>
      </c>
    </row>
    <row r="5" spans="1:9" x14ac:dyDescent="0.25">
      <c r="A5" s="62" t="s">
        <v>56</v>
      </c>
      <c r="B5" s="62"/>
      <c r="E5" s="80" t="s">
        <v>59</v>
      </c>
      <c r="F5" s="81" t="s">
        <v>60</v>
      </c>
      <c r="G5" s="81" t="s">
        <v>61</v>
      </c>
      <c r="H5" s="81" t="s">
        <v>6</v>
      </c>
      <c r="I5" s="78"/>
    </row>
    <row r="6" spans="1:9" ht="15.75" thickBot="1" x14ac:dyDescent="0.3">
      <c r="A6" s="63" t="s">
        <v>57</v>
      </c>
      <c r="B6" s="63" t="s">
        <v>58</v>
      </c>
      <c r="E6" s="82" t="s">
        <v>62</v>
      </c>
      <c r="F6" s="83">
        <v>12</v>
      </c>
      <c r="G6" s="84">
        <v>120</v>
      </c>
      <c r="H6" s="84">
        <v>21.388187053945117</v>
      </c>
      <c r="I6" s="79"/>
    </row>
    <row r="7" spans="1:9" x14ac:dyDescent="0.25">
      <c r="A7" s="75">
        <v>134</v>
      </c>
      <c r="B7" s="75">
        <v>70</v>
      </c>
      <c r="E7" s="82" t="s">
        <v>63</v>
      </c>
      <c r="F7" s="83">
        <v>7</v>
      </c>
      <c r="G7" s="84">
        <v>101</v>
      </c>
      <c r="H7" s="84">
        <v>20.623611064344026</v>
      </c>
      <c r="I7" s="64"/>
    </row>
    <row r="8" spans="1:9" x14ac:dyDescent="0.25">
      <c r="A8" s="75">
        <v>146</v>
      </c>
      <c r="B8" s="75">
        <v>118</v>
      </c>
      <c r="E8" s="77"/>
      <c r="F8" s="77"/>
      <c r="G8" s="77"/>
      <c r="H8" s="77"/>
      <c r="I8" s="77"/>
    </row>
    <row r="9" spans="1:9" x14ac:dyDescent="0.25">
      <c r="A9" s="75">
        <v>104</v>
      </c>
      <c r="B9" s="75">
        <v>101</v>
      </c>
      <c r="E9" s="77"/>
      <c r="F9" s="77"/>
      <c r="G9" s="77"/>
      <c r="H9" s="77"/>
      <c r="I9" s="77"/>
    </row>
    <row r="10" spans="1:9" x14ac:dyDescent="0.25">
      <c r="A10" s="75">
        <v>119</v>
      </c>
      <c r="B10" s="75">
        <v>85</v>
      </c>
      <c r="E10" s="85" t="s">
        <v>86</v>
      </c>
      <c r="F10" s="86"/>
      <c r="G10" s="77"/>
      <c r="H10" s="77"/>
      <c r="I10" s="77"/>
    </row>
    <row r="11" spans="1:9" x14ac:dyDescent="0.25">
      <c r="A11" s="75">
        <v>124</v>
      </c>
      <c r="B11" s="75">
        <v>107</v>
      </c>
      <c r="E11" s="85" t="s">
        <v>87</v>
      </c>
      <c r="F11" s="86"/>
      <c r="G11" s="77"/>
      <c r="H11" s="77"/>
      <c r="I11" s="77"/>
    </row>
    <row r="12" spans="1:9" x14ac:dyDescent="0.25">
      <c r="A12" s="75">
        <v>161</v>
      </c>
      <c r="B12" s="75">
        <v>132</v>
      </c>
      <c r="E12" s="77"/>
      <c r="F12" s="77"/>
      <c r="G12" s="77"/>
      <c r="H12" s="77"/>
      <c r="I12" s="77"/>
    </row>
    <row r="13" spans="1:9" x14ac:dyDescent="0.25">
      <c r="A13" s="75">
        <v>107</v>
      </c>
      <c r="B13" s="75">
        <v>94</v>
      </c>
    </row>
    <row r="14" spans="1:9" x14ac:dyDescent="0.25">
      <c r="A14" s="75">
        <v>83</v>
      </c>
      <c r="B14" s="75"/>
    </row>
    <row r="15" spans="1:9" x14ac:dyDescent="0.25">
      <c r="A15" s="75">
        <v>113</v>
      </c>
      <c r="B15" s="75"/>
    </row>
    <row r="16" spans="1:9" x14ac:dyDescent="0.25">
      <c r="A16" s="75">
        <v>129</v>
      </c>
      <c r="B16" s="75"/>
    </row>
    <row r="17" spans="1:2" x14ac:dyDescent="0.25">
      <c r="A17" s="75">
        <v>97</v>
      </c>
      <c r="B17" s="75"/>
    </row>
    <row r="18" spans="1:2" x14ac:dyDescent="0.25">
      <c r="A18" s="75">
        <v>123</v>
      </c>
      <c r="B18" s="7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Sheet1</vt:lpstr>
      <vt:lpstr>Sheet2</vt:lpstr>
      <vt:lpstr>Sheet3</vt:lpstr>
      <vt:lpstr>Sheet4</vt:lpstr>
      <vt:lpstr>Sheet5</vt:lpstr>
      <vt:lpstr>Sheet6</vt:lpstr>
      <vt:lpstr>Sheet10</vt:lpstr>
      <vt:lpstr>Sheet7</vt:lpstr>
      <vt:lpstr>Sheet8</vt:lpstr>
      <vt:lpstr>Sheet9</vt:lpstr>
      <vt:lpstr>Sheet11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2021-02-23T07:02:27Z</dcterms:modified>
</cp:coreProperties>
</file>