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contract" sheetId="1" r:id="rId1"/>
    <sheet name="contractf" sheetId="4" r:id="rId2"/>
    <sheet name="futures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B12" i="2"/>
  <c r="J3"/>
  <c r="I3"/>
  <c r="H4"/>
  <c r="D4"/>
  <c r="D5"/>
  <c r="D6"/>
  <c r="D7"/>
  <c r="D8"/>
  <c r="D9"/>
  <c r="D10"/>
  <c r="D11"/>
  <c r="D12"/>
  <c r="D13"/>
  <c r="D3"/>
  <c r="F4"/>
  <c r="B16"/>
  <c r="G3"/>
  <c r="B11"/>
  <c r="B10"/>
  <c r="C9" i="4"/>
  <c r="B3"/>
  <c r="C8" s="1"/>
  <c r="B3" i="1"/>
  <c r="C14"/>
  <c r="C18"/>
  <c r="C17"/>
  <c r="C13"/>
  <c r="C9"/>
  <c r="C10"/>
  <c r="J4" i="2" l="1"/>
  <c r="C12" i="1"/>
  <c r="C15"/>
  <c r="C20" s="1"/>
  <c r="E1"/>
  <c r="E2" s="1"/>
  <c r="F2" s="1"/>
  <c r="E3"/>
  <c r="J5" i="2" l="1"/>
  <c r="C21" i="1"/>
  <c r="F3"/>
  <c r="E4"/>
  <c r="J6" i="2" l="1"/>
  <c r="F4" i="1"/>
  <c r="E5"/>
  <c r="J7" i="2" l="1"/>
  <c r="E6" i="1"/>
  <c r="F5"/>
  <c r="J8" i="2" l="1"/>
  <c r="F6" i="1"/>
  <c r="E7"/>
  <c r="J9" i="2" l="1"/>
  <c r="F7" i="1"/>
  <c r="E8"/>
  <c r="J10" i="2" l="1"/>
  <c r="E9" i="1"/>
  <c r="F8"/>
  <c r="J11" i="2" l="1"/>
  <c r="E10" i="1"/>
  <c r="F9"/>
  <c r="J13" i="2" l="1"/>
  <c r="J12"/>
  <c r="F10" i="1"/>
  <c r="E11"/>
  <c r="F11" l="1"/>
  <c r="E12"/>
  <c r="E13" l="1"/>
  <c r="F12"/>
  <c r="E14" l="1"/>
  <c r="F13"/>
  <c r="F14" l="1"/>
  <c r="E15"/>
  <c r="E16" l="1"/>
  <c r="F15"/>
  <c r="E17" l="1"/>
  <c r="F16"/>
  <c r="E18" l="1"/>
  <c r="F17"/>
  <c r="F18" l="1"/>
  <c r="E19"/>
  <c r="E20" l="1"/>
  <c r="F19"/>
  <c r="F20" l="1"/>
  <c r="E21"/>
  <c r="E22" l="1"/>
  <c r="F22" s="1"/>
  <c r="F21"/>
</calcChain>
</file>

<file path=xl/sharedStrings.xml><?xml version="1.0" encoding="utf-8"?>
<sst xmlns="http://schemas.openxmlformats.org/spreadsheetml/2006/main" count="63" uniqueCount="43">
  <si>
    <t>forward price</t>
  </si>
  <si>
    <t>28/03/2016</t>
  </si>
  <si>
    <t>Delivery date</t>
  </si>
  <si>
    <t>Notional</t>
  </si>
  <si>
    <t xml:space="preserve">Al Rajhi </t>
  </si>
  <si>
    <t>Today</t>
  </si>
  <si>
    <t>21/03/2016</t>
  </si>
  <si>
    <t>Payoff of forward contract (LP)</t>
  </si>
  <si>
    <t>S_T-F_0</t>
  </si>
  <si>
    <t>phisical delivery</t>
  </si>
  <si>
    <t>1000 shares</t>
  </si>
  <si>
    <t>cash delivery</t>
  </si>
  <si>
    <t>expected price up</t>
  </si>
  <si>
    <t>expected price down</t>
  </si>
  <si>
    <t>UP</t>
  </si>
  <si>
    <t>DOWN</t>
  </si>
  <si>
    <t>Seller A</t>
  </si>
  <si>
    <t>Buyer B</t>
  </si>
  <si>
    <t xml:space="preserve">If up </t>
  </si>
  <si>
    <t>If down</t>
  </si>
  <si>
    <t>the buyer is going to pay the seller the amount</t>
  </si>
  <si>
    <t>Fututres contcats</t>
  </si>
  <si>
    <t>Futures price</t>
  </si>
  <si>
    <t>Underlying is SP500</t>
  </si>
  <si>
    <t>Settlemet weekly</t>
  </si>
  <si>
    <t>Week</t>
  </si>
  <si>
    <t>Futures
price</t>
  </si>
  <si>
    <t xml:space="preserve">You wish to aquire </t>
  </si>
  <si>
    <t>One contract of SP500</t>
  </si>
  <si>
    <t>Notional (size)</t>
  </si>
  <si>
    <t>Number of contrats</t>
  </si>
  <si>
    <t>Fadia (seller)</t>
  </si>
  <si>
    <t>Rana (buyer)</t>
  </si>
  <si>
    <t>Multipier =
Num of contracts
* size of one contract</t>
  </si>
  <si>
    <t xml:space="preserve">LP Margin
balance 10% </t>
  </si>
  <si>
    <t>LP Price 
change</t>
  </si>
  <si>
    <t>Rana</t>
  </si>
  <si>
    <t>Fadia</t>
  </si>
  <si>
    <t>Albandery 
(clearinghouse)</t>
  </si>
  <si>
    <t>Albandery</t>
  </si>
  <si>
    <t>clreainghouse</t>
  </si>
  <si>
    <t>Compare with a forward contract if the forward price = 1100</t>
  </si>
  <si>
    <t>multiplier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</si>
</sst>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64" formatCode="0.000"/>
    <numFmt numFmtId="165" formatCode="0.0000"/>
    <numFmt numFmtId="166" formatCode="0.00_ ;\-0.00\ "/>
  </numFmts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6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2" fontId="4" fillId="11" borderId="1" xfId="0" applyNumberFormat="1" applyFont="1" applyFill="1" applyBorder="1" applyAlignment="1">
      <alignment horizontal="center" vertical="center"/>
    </xf>
    <xf numFmtId="0" fontId="0" fillId="12" borderId="0" xfId="0" applyFill="1"/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vertical="center" wrapText="1"/>
    </xf>
    <xf numFmtId="2" fontId="4" fillId="12" borderId="1" xfId="0" applyNumberFormat="1" applyFont="1" applyFill="1" applyBorder="1" applyAlignment="1">
      <alignment horizontal="center" vertical="center"/>
    </xf>
    <xf numFmtId="2" fontId="4" fillId="10" borderId="1" xfId="0" applyNumberFormat="1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166" fontId="5" fillId="6" borderId="1" xfId="1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8" borderId="1" xfId="0" applyFont="1" applyFill="1" applyBorder="1" applyAlignment="1">
      <alignment vertical="center"/>
    </xf>
    <xf numFmtId="166" fontId="4" fillId="9" borderId="1" xfId="1" applyNumberFormat="1" applyFont="1" applyFill="1" applyBorder="1" applyAlignment="1">
      <alignment horizontal="center" vertical="center"/>
    </xf>
    <xf numFmtId="0" fontId="5" fillId="12" borderId="0" xfId="0" applyFont="1" applyFill="1"/>
    <xf numFmtId="0" fontId="4" fillId="9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Pr>
        <a:bodyPr/>
        <a:lstStyle/>
        <a:p>
          <a:pPr>
            <a:defRPr lang="en-US"/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7.3624290857808347E-2"/>
          <c:y val="0.23435982715900969"/>
          <c:w val="0.89742953094228217"/>
          <c:h val="0.73786940754543118"/>
        </c:manualLayout>
      </c:layout>
      <c:lineChart>
        <c:grouping val="percentStacked"/>
        <c:ser>
          <c:idx val="0"/>
          <c:order val="0"/>
          <c:marker>
            <c:symbol val="none"/>
          </c:marker>
          <c:val>
            <c:numRef>
              <c:f>contract!$F$2:$F$22</c:f>
              <c:numCache>
                <c:formatCode>0.0000</c:formatCode>
                <c:ptCount val="21"/>
                <c:pt idx="0">
                  <c:v>-35</c:v>
                </c:pt>
                <c:pt idx="1">
                  <c:v>-30</c:v>
                </c:pt>
                <c:pt idx="2">
                  <c:v>-25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0</c:v>
                </c:pt>
                <c:pt idx="8">
                  <c:v>5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</c:numCache>
            </c:numRef>
          </c:val>
        </c:ser>
        <c:marker val="1"/>
        <c:axId val="71212416"/>
        <c:axId val="71214208"/>
      </c:lineChart>
      <c:catAx>
        <c:axId val="71212416"/>
        <c:scaling>
          <c:orientation val="minMax"/>
        </c:scaling>
        <c:delete val="1"/>
        <c:axPos val="b"/>
        <c:numFmt formatCode="0.0000" sourceLinked="1"/>
        <c:majorTickMark val="none"/>
        <c:tickLblPos val="nextTo"/>
        <c:crossAx val="71214208"/>
        <c:crosses val="autoZero"/>
        <c:auto val="1"/>
        <c:lblAlgn val="ctr"/>
        <c:lblOffset val="100"/>
      </c:catAx>
      <c:valAx>
        <c:axId val="7121420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fr-FR"/>
          </a:p>
        </c:txPr>
        <c:crossAx val="71212416"/>
        <c:crosses val="autoZero"/>
        <c:crossBetween val="between"/>
      </c:valAx>
    </c:plotArea>
    <c:legend>
      <c:legendPos val="b"/>
      <c:txPr>
        <a:bodyPr/>
        <a:lstStyle/>
        <a:p>
          <a:pPr rtl="0">
            <a:defRPr lang="en-US"/>
          </a:pPr>
          <a:endParaRPr lang="fr-FR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190499</xdr:rowOff>
    </xdr:from>
    <xdr:to>
      <xdr:col>6</xdr:col>
      <xdr:colOff>447675</xdr:colOff>
      <xdr:row>42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H6" sqref="H6"/>
    </sheetView>
  </sheetViews>
  <sheetFormatPr baseColWidth="10" defaultColWidth="9.140625" defaultRowHeight="18.75"/>
  <cols>
    <col min="1" max="1" width="36.28515625" bestFit="1" customWidth="1"/>
    <col min="2" max="2" width="15" bestFit="1" customWidth="1"/>
    <col min="3" max="3" width="16.42578125" customWidth="1"/>
    <col min="5" max="5" width="12" customWidth="1"/>
    <col min="6" max="6" width="11.42578125" style="36" customWidth="1"/>
  </cols>
  <sheetData>
    <row r="1" spans="1:6">
      <c r="A1" s="1" t="s">
        <v>5</v>
      </c>
      <c r="B1" s="1" t="s">
        <v>6</v>
      </c>
      <c r="C1" s="1"/>
      <c r="E1" s="2">
        <f>B3-40</f>
        <v>13.770906842733709</v>
      </c>
    </row>
    <row r="2" spans="1:6">
      <c r="A2" s="1" t="s">
        <v>4</v>
      </c>
      <c r="B2" s="2">
        <v>53.75</v>
      </c>
      <c r="C2" s="1"/>
      <c r="E2" s="2">
        <f>E1+5</f>
        <v>18.770906842733709</v>
      </c>
      <c r="F2" s="37">
        <f>E2-$B$3</f>
        <v>-35</v>
      </c>
    </row>
    <row r="3" spans="1:6">
      <c r="A3" s="1" t="s">
        <v>0</v>
      </c>
      <c r="B3" s="9">
        <f>B2*EXP(0.02*7/360)</f>
        <v>53.770906842733709</v>
      </c>
      <c r="C3" s="1"/>
      <c r="E3" s="2">
        <f>E2+5</f>
        <v>23.770906842733709</v>
      </c>
      <c r="F3" s="37">
        <f t="shared" ref="F3:F22" si="0">E3-$B$3</f>
        <v>-30</v>
      </c>
    </row>
    <row r="4" spans="1:6">
      <c r="A4" s="1" t="s">
        <v>3</v>
      </c>
      <c r="B4" s="1">
        <v>1000</v>
      </c>
      <c r="C4" s="1"/>
      <c r="E4" s="2">
        <f t="shared" ref="E4:E22" si="1">E3+5</f>
        <v>28.770906842733709</v>
      </c>
      <c r="F4" s="37">
        <f t="shared" si="0"/>
        <v>-25</v>
      </c>
    </row>
    <row r="5" spans="1:6">
      <c r="A5" s="1" t="s">
        <v>2</v>
      </c>
      <c r="B5" s="1" t="s">
        <v>1</v>
      </c>
      <c r="C5" s="1"/>
      <c r="E5" s="2">
        <f t="shared" si="1"/>
        <v>33.770906842733709</v>
      </c>
      <c r="F5" s="37">
        <f t="shared" si="0"/>
        <v>-20</v>
      </c>
    </row>
    <row r="6" spans="1:6">
      <c r="A6" s="1"/>
      <c r="B6" s="1"/>
      <c r="C6" s="1"/>
      <c r="E6" s="2">
        <f t="shared" si="1"/>
        <v>38.770906842733709</v>
      </c>
      <c r="F6" s="37">
        <f t="shared" si="0"/>
        <v>-15</v>
      </c>
    </row>
    <row r="7" spans="1:6">
      <c r="A7" s="1" t="s">
        <v>7</v>
      </c>
      <c r="B7" s="1"/>
      <c r="C7" s="1" t="s">
        <v>8</v>
      </c>
      <c r="E7" s="2">
        <f t="shared" si="1"/>
        <v>43.770906842733709</v>
      </c>
      <c r="F7" s="37">
        <f t="shared" si="0"/>
        <v>-10</v>
      </c>
    </row>
    <row r="8" spans="1:6">
      <c r="A8" s="1"/>
      <c r="B8" s="1"/>
      <c r="C8" s="1"/>
      <c r="E8" s="2">
        <f t="shared" si="1"/>
        <v>48.770906842733709</v>
      </c>
      <c r="F8" s="37">
        <f t="shared" si="0"/>
        <v>-5</v>
      </c>
    </row>
    <row r="9" spans="1:6">
      <c r="A9" s="1" t="s">
        <v>12</v>
      </c>
      <c r="B9" s="1"/>
      <c r="C9" s="2">
        <f>55.4</f>
        <v>55.4</v>
      </c>
      <c r="E9" s="2">
        <f t="shared" si="1"/>
        <v>53.770906842733709</v>
      </c>
      <c r="F9" s="37">
        <f t="shared" si="0"/>
        <v>0</v>
      </c>
    </row>
    <row r="10" spans="1:6">
      <c r="A10" s="1" t="s">
        <v>13</v>
      </c>
      <c r="B10" s="1"/>
      <c r="C10" s="2">
        <f>52.4</f>
        <v>52.4</v>
      </c>
      <c r="E10" s="2">
        <f t="shared" si="1"/>
        <v>58.770906842733709</v>
      </c>
      <c r="F10" s="37">
        <f t="shared" si="0"/>
        <v>5</v>
      </c>
    </row>
    <row r="11" spans="1:6">
      <c r="A11" s="1"/>
      <c r="B11" s="1"/>
      <c r="C11" s="2"/>
      <c r="E11" s="2">
        <f t="shared" si="1"/>
        <v>63.770906842733709</v>
      </c>
      <c r="F11" s="37">
        <f>E11-$B$3</f>
        <v>10</v>
      </c>
    </row>
    <row r="12" spans="1:6">
      <c r="A12" s="1" t="s">
        <v>9</v>
      </c>
      <c r="B12" s="1" t="s">
        <v>10</v>
      </c>
      <c r="C12" s="1">
        <f>B3*B4</f>
        <v>53770.906842733712</v>
      </c>
      <c r="E12" s="2">
        <f t="shared" si="1"/>
        <v>68.770906842733709</v>
      </c>
      <c r="F12" s="37">
        <f t="shared" si="0"/>
        <v>15</v>
      </c>
    </row>
    <row r="13" spans="1:6">
      <c r="A13" s="1"/>
      <c r="B13" s="4" t="s">
        <v>14</v>
      </c>
      <c r="C13" s="5">
        <f>1000*(C9 -B2)</f>
        <v>1649.9999999999986</v>
      </c>
      <c r="E13" s="2">
        <f t="shared" si="1"/>
        <v>73.770906842733709</v>
      </c>
      <c r="F13" s="37">
        <f t="shared" si="0"/>
        <v>20</v>
      </c>
    </row>
    <row r="14" spans="1:6">
      <c r="A14" s="10" t="s">
        <v>11</v>
      </c>
      <c r="B14" s="1" t="s">
        <v>10</v>
      </c>
      <c r="C14" s="5">
        <f>1000*(53.5-B3)</f>
        <v>-270.90684273370869</v>
      </c>
      <c r="E14" s="2">
        <f t="shared" si="1"/>
        <v>78.770906842733709</v>
      </c>
      <c r="F14" s="37">
        <f t="shared" si="0"/>
        <v>25</v>
      </c>
    </row>
    <row r="15" spans="1:6">
      <c r="B15" s="3" t="s">
        <v>15</v>
      </c>
      <c r="C15" s="6">
        <f>1000*(C10 -$B$3)</f>
        <v>-1370.9068427337102</v>
      </c>
      <c r="E15" s="2">
        <f t="shared" si="1"/>
        <v>83.770906842733709</v>
      </c>
      <c r="F15" s="37">
        <f t="shared" si="0"/>
        <v>30</v>
      </c>
    </row>
    <row r="16" spans="1:6">
      <c r="E16" s="2">
        <f t="shared" si="1"/>
        <v>88.770906842733709</v>
      </c>
      <c r="F16" s="37">
        <f>E16-$B$3</f>
        <v>35</v>
      </c>
    </row>
    <row r="17" spans="1:6">
      <c r="A17" s="7" t="s">
        <v>16</v>
      </c>
      <c r="B17" s="7" t="s">
        <v>18</v>
      </c>
      <c r="C17" s="8">
        <f>-C13</f>
        <v>-1649.9999999999986</v>
      </c>
      <c r="E17" s="2">
        <f t="shared" si="1"/>
        <v>93.770906842733709</v>
      </c>
      <c r="F17" s="37">
        <f t="shared" si="0"/>
        <v>40</v>
      </c>
    </row>
    <row r="18" spans="1:6">
      <c r="A18" s="7" t="s">
        <v>17</v>
      </c>
      <c r="B18" s="7" t="s">
        <v>18</v>
      </c>
      <c r="C18" s="8">
        <f>C13</f>
        <v>1649.9999999999986</v>
      </c>
      <c r="E18" s="2">
        <f t="shared" si="1"/>
        <v>98.770906842733709</v>
      </c>
      <c r="F18" s="37">
        <f t="shared" si="0"/>
        <v>45</v>
      </c>
    </row>
    <row r="19" spans="1:6">
      <c r="E19" s="2">
        <f t="shared" si="1"/>
        <v>103.77090684273371</v>
      </c>
      <c r="F19" s="37">
        <f t="shared" si="0"/>
        <v>50</v>
      </c>
    </row>
    <row r="20" spans="1:6">
      <c r="A20" s="7" t="s">
        <v>16</v>
      </c>
      <c r="B20" s="7" t="s">
        <v>19</v>
      </c>
      <c r="C20" s="8">
        <f>-C15</f>
        <v>1370.9068427337102</v>
      </c>
      <c r="E20" s="2">
        <f t="shared" si="1"/>
        <v>108.77090684273371</v>
      </c>
      <c r="F20" s="37">
        <f t="shared" si="0"/>
        <v>55</v>
      </c>
    </row>
    <row r="21" spans="1:6">
      <c r="A21" s="7" t="s">
        <v>17</v>
      </c>
      <c r="B21" s="7" t="s">
        <v>19</v>
      </c>
      <c r="C21" s="8">
        <f>C15</f>
        <v>-1370.9068427337102</v>
      </c>
      <c r="E21" s="2">
        <f t="shared" si="1"/>
        <v>113.77090684273371</v>
      </c>
      <c r="F21" s="37">
        <f t="shared" si="0"/>
        <v>60</v>
      </c>
    </row>
    <row r="22" spans="1:6">
      <c r="E22" s="2">
        <f t="shared" si="1"/>
        <v>118.77090684273371</v>
      </c>
      <c r="F22" s="37">
        <f t="shared" si="0"/>
        <v>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A11" sqref="A11"/>
    </sheetView>
  </sheetViews>
  <sheetFormatPr baseColWidth="10" defaultColWidth="9.140625" defaultRowHeight="15"/>
  <cols>
    <col min="1" max="1" width="69.42578125" bestFit="1" customWidth="1"/>
    <col min="2" max="2" width="15" bestFit="1" customWidth="1"/>
    <col min="3" max="3" width="16.42578125" customWidth="1"/>
  </cols>
  <sheetData>
    <row r="1" spans="1:3" ht="18.75">
      <c r="A1" s="1" t="s">
        <v>5</v>
      </c>
      <c r="B1" s="1" t="s">
        <v>6</v>
      </c>
      <c r="C1" s="1"/>
    </row>
    <row r="2" spans="1:3" ht="18.75">
      <c r="A2" s="1" t="s">
        <v>4</v>
      </c>
      <c r="B2" s="2">
        <v>53.75</v>
      </c>
      <c r="C2" s="1"/>
    </row>
    <row r="3" spans="1:3" ht="18.75">
      <c r="A3" s="1" t="s">
        <v>0</v>
      </c>
      <c r="B3" s="9">
        <f>B2*EXP(0.02*7/360)</f>
        <v>53.770906842733709</v>
      </c>
      <c r="C3" s="1"/>
    </row>
    <row r="4" spans="1:3" ht="18.75">
      <c r="A4" s="1" t="s">
        <v>3</v>
      </c>
      <c r="B4" s="1">
        <v>1000</v>
      </c>
      <c r="C4" s="1"/>
    </row>
    <row r="5" spans="1:3" ht="18.75">
      <c r="A5" s="1" t="s">
        <v>2</v>
      </c>
      <c r="B5" s="1" t="s">
        <v>1</v>
      </c>
      <c r="C5" s="1"/>
    </row>
    <row r="6" spans="1:3" ht="18.75">
      <c r="A6" s="1"/>
      <c r="B6" s="1"/>
      <c r="C6" s="1"/>
    </row>
    <row r="7" spans="1:3" ht="18.75">
      <c r="A7" s="1" t="s">
        <v>7</v>
      </c>
      <c r="B7" s="1"/>
      <c r="C7" s="1" t="s">
        <v>8</v>
      </c>
    </row>
    <row r="8" spans="1:3" ht="18.75">
      <c r="A8" s="10" t="s">
        <v>11</v>
      </c>
      <c r="B8" s="1" t="s">
        <v>10</v>
      </c>
      <c r="C8" s="5">
        <f>1000*(53.5-B3)</f>
        <v>-270.90684273370869</v>
      </c>
    </row>
    <row r="9" spans="1:3" ht="45.75" customHeight="1">
      <c r="A9" s="11" t="s">
        <v>20</v>
      </c>
      <c r="B9" s="12"/>
      <c r="C9" s="13">
        <f>C8</f>
        <v>-270.90684273370869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="106" zoomScaleNormal="106" workbookViewId="0">
      <selection activeCell="B6" sqref="B6"/>
    </sheetView>
  </sheetViews>
  <sheetFormatPr baseColWidth="10" defaultColWidth="9.140625" defaultRowHeight="15"/>
  <cols>
    <col min="1" max="1" width="21.140625" customWidth="1"/>
    <col min="2" max="2" width="13.42578125" customWidth="1"/>
    <col min="4" max="4" width="21.28515625" customWidth="1"/>
    <col min="6" max="6" width="9" style="24" customWidth="1"/>
    <col min="7" max="7" width="13.5703125" style="24" customWidth="1"/>
    <col min="8" max="8" width="12.140625" style="24" customWidth="1"/>
    <col min="9" max="9" width="13.85546875" style="24" bestFit="1" customWidth="1"/>
    <col min="10" max="10" width="14" customWidth="1"/>
  </cols>
  <sheetData>
    <row r="1" spans="1:10" ht="15.75">
      <c r="A1" s="15"/>
      <c r="B1" s="15"/>
      <c r="C1" s="15"/>
      <c r="D1" s="15"/>
      <c r="E1" s="15"/>
      <c r="F1" s="25" t="s">
        <v>36</v>
      </c>
      <c r="G1" s="25" t="s">
        <v>36</v>
      </c>
      <c r="H1" s="25" t="s">
        <v>37</v>
      </c>
      <c r="I1" s="25" t="s">
        <v>37</v>
      </c>
      <c r="J1" s="22" t="s">
        <v>39</v>
      </c>
    </row>
    <row r="2" spans="1:10" ht="50.25" customHeight="1">
      <c r="A2" s="14" t="s">
        <v>21</v>
      </c>
      <c r="B2" s="15"/>
      <c r="C2" s="16" t="s">
        <v>25</v>
      </c>
      <c r="D2" s="17" t="s">
        <v>33</v>
      </c>
      <c r="E2" s="17" t="s">
        <v>26</v>
      </c>
      <c r="F2" s="26" t="s">
        <v>35</v>
      </c>
      <c r="G2" s="26" t="s">
        <v>34</v>
      </c>
      <c r="H2" s="26" t="s">
        <v>35</v>
      </c>
      <c r="I2" s="26" t="s">
        <v>34</v>
      </c>
      <c r="J2" s="22" t="s">
        <v>40</v>
      </c>
    </row>
    <row r="3" spans="1:10" ht="15.75">
      <c r="A3" s="15"/>
      <c r="B3" s="15"/>
      <c r="C3" s="19">
        <v>0</v>
      </c>
      <c r="D3" s="21">
        <f>8*250</f>
        <v>2000</v>
      </c>
      <c r="E3" s="21">
        <v>1100</v>
      </c>
      <c r="F3" s="27"/>
      <c r="G3" s="27">
        <f>0.1*B7</f>
        <v>220000</v>
      </c>
      <c r="H3" s="27"/>
      <c r="I3" s="27">
        <f>G3</f>
        <v>220000</v>
      </c>
      <c r="J3" s="23">
        <f>G3+I3</f>
        <v>440000</v>
      </c>
    </row>
    <row r="4" spans="1:10" ht="15.75">
      <c r="A4" s="15"/>
      <c r="B4" s="15"/>
      <c r="C4" s="19">
        <v>1</v>
      </c>
      <c r="D4" s="21">
        <f t="shared" ref="D4:D13" si="0">8*250</f>
        <v>2000</v>
      </c>
      <c r="E4" s="21">
        <v>1027.99</v>
      </c>
      <c r="F4" s="28">
        <f>E4-E3</f>
        <v>-72.009999999999991</v>
      </c>
      <c r="G4" s="28"/>
      <c r="H4" s="29">
        <f>-F4</f>
        <v>72.009999999999991</v>
      </c>
      <c r="I4" s="29"/>
      <c r="J4" s="23">
        <f t="shared" ref="J4:J13" si="1">G4+I4</f>
        <v>0</v>
      </c>
    </row>
    <row r="5" spans="1:10" ht="15.75">
      <c r="A5" s="18" t="s">
        <v>23</v>
      </c>
      <c r="B5" s="30"/>
      <c r="C5" s="19">
        <v>2</v>
      </c>
      <c r="D5" s="21">
        <f t="shared" si="0"/>
        <v>2000</v>
      </c>
      <c r="E5" s="21">
        <v>1037.8800000000001</v>
      </c>
      <c r="F5" s="28"/>
      <c r="G5" s="28"/>
      <c r="H5" s="29"/>
      <c r="I5" s="29"/>
      <c r="J5" s="23">
        <f t="shared" si="1"/>
        <v>0</v>
      </c>
    </row>
    <row r="6" spans="1:10" ht="15.75">
      <c r="A6" s="18" t="s">
        <v>22</v>
      </c>
      <c r="B6" s="30">
        <v>1100</v>
      </c>
      <c r="C6" s="19">
        <v>3</v>
      </c>
      <c r="D6" s="21">
        <f t="shared" si="0"/>
        <v>2000</v>
      </c>
      <c r="E6" s="21">
        <v>1073.23</v>
      </c>
      <c r="F6" s="28"/>
      <c r="G6" s="28"/>
      <c r="H6" s="29"/>
      <c r="I6" s="29"/>
      <c r="J6" s="23">
        <f t="shared" si="1"/>
        <v>0</v>
      </c>
    </row>
    <row r="7" spans="1:10" ht="15.75">
      <c r="A7" s="18" t="s">
        <v>27</v>
      </c>
      <c r="B7" s="30">
        <v>2200000</v>
      </c>
      <c r="C7" s="19">
        <v>4</v>
      </c>
      <c r="D7" s="21">
        <f t="shared" si="0"/>
        <v>2000</v>
      </c>
      <c r="E7" s="31">
        <v>1048.78</v>
      </c>
      <c r="F7" s="28"/>
      <c r="G7" s="28"/>
      <c r="H7" s="29"/>
      <c r="I7" s="29"/>
      <c r="J7" s="23">
        <f t="shared" si="1"/>
        <v>0</v>
      </c>
    </row>
    <row r="8" spans="1:10" ht="15.75">
      <c r="A8" s="18" t="s">
        <v>24</v>
      </c>
      <c r="B8" s="30"/>
      <c r="C8" s="19">
        <v>5</v>
      </c>
      <c r="D8" s="21">
        <f t="shared" si="0"/>
        <v>2000</v>
      </c>
      <c r="E8" s="31">
        <v>1090.32</v>
      </c>
      <c r="F8" s="28"/>
      <c r="G8" s="28"/>
      <c r="H8" s="29"/>
      <c r="I8" s="29"/>
      <c r="J8" s="23">
        <f t="shared" si="1"/>
        <v>0</v>
      </c>
    </row>
    <row r="9" spans="1:10" ht="15.75">
      <c r="A9" s="18" t="s">
        <v>28</v>
      </c>
      <c r="B9" s="30">
        <v>250</v>
      </c>
      <c r="C9" s="19">
        <v>6</v>
      </c>
      <c r="D9" s="21">
        <f t="shared" si="0"/>
        <v>2000</v>
      </c>
      <c r="E9" s="31">
        <v>1106.6400000000001</v>
      </c>
      <c r="F9" s="28"/>
      <c r="G9" s="28"/>
      <c r="H9" s="29"/>
      <c r="I9" s="29"/>
      <c r="J9" s="23">
        <f t="shared" si="1"/>
        <v>0</v>
      </c>
    </row>
    <row r="10" spans="1:10" ht="15.75">
      <c r="A10" s="32" t="s">
        <v>29</v>
      </c>
      <c r="B10" s="30">
        <f>B6*B9</f>
        <v>275000</v>
      </c>
      <c r="C10" s="19">
        <v>7</v>
      </c>
      <c r="D10" s="21">
        <f t="shared" si="0"/>
        <v>2000</v>
      </c>
      <c r="E10" s="31">
        <v>1110.98</v>
      </c>
      <c r="F10" s="28"/>
      <c r="G10" s="28"/>
      <c r="H10" s="29"/>
      <c r="I10" s="29"/>
      <c r="J10" s="23">
        <f t="shared" si="1"/>
        <v>0</v>
      </c>
    </row>
    <row r="11" spans="1:10" ht="15.75">
      <c r="A11" s="32" t="s">
        <v>30</v>
      </c>
      <c r="B11" s="30">
        <f>B7/B10</f>
        <v>8</v>
      </c>
      <c r="C11" s="19">
        <v>8</v>
      </c>
      <c r="D11" s="21">
        <f t="shared" si="0"/>
        <v>2000</v>
      </c>
      <c r="E11" s="31">
        <v>1024.74</v>
      </c>
      <c r="F11" s="28"/>
      <c r="G11" s="28"/>
      <c r="H11" s="29"/>
      <c r="I11" s="29"/>
      <c r="J11" s="23">
        <f t="shared" si="1"/>
        <v>0</v>
      </c>
    </row>
    <row r="12" spans="1:10" ht="15.75">
      <c r="A12" s="32" t="s">
        <v>42</v>
      </c>
      <c r="B12" s="30">
        <f>B11*B9</f>
        <v>2000</v>
      </c>
      <c r="C12" s="19">
        <v>9</v>
      </c>
      <c r="D12" s="21">
        <f t="shared" si="0"/>
        <v>2000</v>
      </c>
      <c r="E12" s="31">
        <v>1007.3</v>
      </c>
      <c r="F12" s="28"/>
      <c r="G12" s="28"/>
      <c r="H12" s="29"/>
      <c r="I12" s="29"/>
      <c r="J12" s="23">
        <f t="shared" si="1"/>
        <v>0</v>
      </c>
    </row>
    <row r="13" spans="1:10" ht="15.75">
      <c r="A13" s="15"/>
      <c r="B13" s="30"/>
      <c r="C13" s="19">
        <v>10</v>
      </c>
      <c r="D13" s="21">
        <f t="shared" si="0"/>
        <v>2000</v>
      </c>
      <c r="E13" s="31">
        <v>1011.65</v>
      </c>
      <c r="F13" s="28"/>
      <c r="G13" s="28"/>
      <c r="H13" s="29"/>
      <c r="I13" s="29"/>
      <c r="J13" s="23">
        <f t="shared" si="1"/>
        <v>0</v>
      </c>
    </row>
    <row r="14" spans="1:10" ht="15.75">
      <c r="A14" s="20" t="s">
        <v>31</v>
      </c>
      <c r="B14" s="33">
        <v>220000</v>
      </c>
      <c r="C14" s="15"/>
      <c r="D14" s="34"/>
      <c r="E14" s="34"/>
      <c r="F14" s="34"/>
      <c r="G14" s="34"/>
      <c r="H14" s="34"/>
      <c r="I14" s="34"/>
      <c r="J14" s="34"/>
    </row>
    <row r="15" spans="1:10" ht="15.75">
      <c r="A15" s="20" t="s">
        <v>32</v>
      </c>
      <c r="B15" s="33">
        <v>220000</v>
      </c>
      <c r="C15" s="15"/>
      <c r="D15" s="34"/>
      <c r="E15" s="34"/>
      <c r="F15" s="34"/>
      <c r="G15" s="34"/>
      <c r="H15" s="34"/>
      <c r="I15" s="34"/>
      <c r="J15" s="34"/>
    </row>
    <row r="16" spans="1:10" ht="31.5">
      <c r="A16" s="35" t="s">
        <v>38</v>
      </c>
      <c r="B16" s="33">
        <f>B15+B14</f>
        <v>440000</v>
      </c>
      <c r="C16" s="15"/>
      <c r="D16" s="34" t="s">
        <v>41</v>
      </c>
      <c r="E16" s="34"/>
      <c r="F16" s="34"/>
      <c r="G16" s="34"/>
      <c r="H16" s="34"/>
      <c r="I16" s="34"/>
      <c r="J16" s="34"/>
    </row>
    <row r="17" spans="1:10" ht="15.75">
      <c r="A17" s="15"/>
      <c r="B17" s="15"/>
      <c r="C17" s="15"/>
      <c r="D17" s="34"/>
      <c r="E17" s="34"/>
      <c r="F17" s="34"/>
      <c r="G17" s="34"/>
      <c r="H17" s="34"/>
      <c r="I17" s="34"/>
      <c r="J17" s="34"/>
    </row>
    <row r="18" spans="1:10" ht="15.75">
      <c r="A18" s="15"/>
      <c r="B18" s="15"/>
      <c r="C18" s="15"/>
      <c r="D18" s="34"/>
      <c r="E18" s="34"/>
      <c r="F18" s="34"/>
      <c r="G18" s="34"/>
      <c r="H18" s="34"/>
      <c r="I18" s="34"/>
      <c r="J18" s="34"/>
    </row>
    <row r="19" spans="1:10">
      <c r="D19" s="24"/>
      <c r="E19" s="24"/>
      <c r="J19" s="24"/>
    </row>
    <row r="20" spans="1:10">
      <c r="D20" s="24"/>
      <c r="E20" s="24"/>
      <c r="J20" s="24"/>
    </row>
    <row r="21" spans="1:10">
      <c r="D21" s="24"/>
      <c r="E21" s="24"/>
      <c r="J21" s="24"/>
    </row>
    <row r="22" spans="1:10">
      <c r="D22" s="24"/>
      <c r="E22" s="24"/>
      <c r="J22" s="24"/>
    </row>
    <row r="23" spans="1:10">
      <c r="D23" s="24"/>
      <c r="E23" s="24"/>
      <c r="J23" s="24"/>
    </row>
    <row r="24" spans="1:10">
      <c r="D24" s="24"/>
      <c r="E24" s="24"/>
      <c r="J24" s="24"/>
    </row>
    <row r="25" spans="1:10">
      <c r="D25" s="24"/>
      <c r="E25" s="24"/>
      <c r="J25" s="24"/>
    </row>
    <row r="26" spans="1:10">
      <c r="D26" s="24"/>
      <c r="E26" s="24"/>
      <c r="J26" s="24"/>
    </row>
    <row r="27" spans="1:10">
      <c r="D27" s="24"/>
      <c r="E27" s="24"/>
      <c r="J27" s="24"/>
    </row>
    <row r="28" spans="1:10">
      <c r="D28" s="24"/>
      <c r="E28" s="24"/>
      <c r="J28" s="24"/>
    </row>
    <row r="29" spans="1:10">
      <c r="D29" s="24"/>
      <c r="E29" s="24"/>
      <c r="J29" s="24"/>
    </row>
    <row r="30" spans="1:10">
      <c r="D30" s="24"/>
      <c r="E30" s="24"/>
      <c r="J30" s="24"/>
    </row>
    <row r="31" spans="1:10">
      <c r="D31" s="24"/>
      <c r="E31" s="24"/>
      <c r="J31" s="24"/>
    </row>
    <row r="32" spans="1:10">
      <c r="D32" s="24"/>
      <c r="E32" s="24"/>
      <c r="J32" s="24"/>
    </row>
    <row r="33" spans="4:10">
      <c r="D33" s="24"/>
      <c r="E33" s="24"/>
      <c r="J33" s="24"/>
    </row>
    <row r="34" spans="4:10">
      <c r="D34" s="24"/>
      <c r="E34" s="24"/>
      <c r="J34" s="24"/>
    </row>
    <row r="35" spans="4:10">
      <c r="D35" s="24"/>
      <c r="E35" s="24"/>
      <c r="J35" s="24"/>
    </row>
    <row r="36" spans="4:10">
      <c r="D36" s="24"/>
      <c r="E36" s="24"/>
      <c r="J36" s="24"/>
    </row>
    <row r="37" spans="4:10">
      <c r="D37" s="24"/>
      <c r="E37" s="24"/>
      <c r="J37" s="24"/>
    </row>
    <row r="38" spans="4:10">
      <c r="D38" s="24"/>
      <c r="E38" s="24"/>
      <c r="J38" s="24"/>
    </row>
    <row r="39" spans="4:10">
      <c r="D39" s="24"/>
      <c r="E39" s="24"/>
      <c r="J39" s="24"/>
    </row>
    <row r="40" spans="4:10">
      <c r="D40" s="24"/>
      <c r="E40" s="24"/>
      <c r="J40" s="24"/>
    </row>
    <row r="41" spans="4:10">
      <c r="D41" s="24"/>
      <c r="E41" s="24"/>
      <c r="J41" s="24"/>
    </row>
    <row r="42" spans="4:10">
      <c r="D42" s="24"/>
      <c r="E42" s="24"/>
      <c r="J42" s="24"/>
    </row>
    <row r="43" spans="4:10">
      <c r="D43" s="24"/>
      <c r="E43" s="24"/>
      <c r="J43" s="24"/>
    </row>
    <row r="44" spans="4:10">
      <c r="D44" s="24"/>
      <c r="E44" s="24"/>
      <c r="J44" s="24"/>
    </row>
    <row r="45" spans="4:10">
      <c r="D45" s="24"/>
      <c r="E45" s="24"/>
      <c r="J45" s="24"/>
    </row>
    <row r="46" spans="4:10">
      <c r="D46" s="24"/>
      <c r="E46" s="24"/>
      <c r="J46" s="24"/>
    </row>
    <row r="47" spans="4:10">
      <c r="D47" s="24"/>
      <c r="E47" s="24"/>
      <c r="J47" s="24"/>
    </row>
    <row r="48" spans="4:10">
      <c r="D48" s="24"/>
      <c r="E48" s="24"/>
      <c r="J48" s="24"/>
    </row>
    <row r="49" spans="4:10">
      <c r="D49" s="24"/>
      <c r="E49" s="24"/>
      <c r="J49" s="24"/>
    </row>
    <row r="50" spans="4:10">
      <c r="D50" s="24"/>
      <c r="E50" s="24"/>
      <c r="J50" s="24"/>
    </row>
    <row r="51" spans="4:10">
      <c r="D51" s="24"/>
      <c r="E51" s="24"/>
      <c r="J51" s="24"/>
    </row>
    <row r="52" spans="4:10">
      <c r="D52" s="24"/>
      <c r="E52" s="24"/>
      <c r="J52" s="24"/>
    </row>
    <row r="53" spans="4:10">
      <c r="D53" s="24"/>
      <c r="E53" s="24"/>
      <c r="J53" s="24"/>
    </row>
    <row r="54" spans="4:10">
      <c r="D54" s="24"/>
      <c r="E54" s="24"/>
      <c r="J54" s="24"/>
    </row>
    <row r="55" spans="4:10">
      <c r="D55" s="24"/>
      <c r="E55" s="24"/>
      <c r="J55" s="24"/>
    </row>
    <row r="56" spans="4:10">
      <c r="D56" s="24"/>
      <c r="E56" s="24"/>
      <c r="J56" s="24"/>
    </row>
    <row r="57" spans="4:10">
      <c r="D57" s="24"/>
      <c r="E57" s="24"/>
      <c r="J57" s="24"/>
    </row>
    <row r="58" spans="4:10">
      <c r="D58" s="24"/>
      <c r="E58" s="24"/>
      <c r="J58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contract</vt:lpstr>
      <vt:lpstr>contractf</vt:lpstr>
      <vt:lpstr>futures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hp</cp:lastModifiedBy>
  <dcterms:created xsi:type="dcterms:W3CDTF">2016-03-21T09:54:49Z</dcterms:created>
  <dcterms:modified xsi:type="dcterms:W3CDTF">2016-03-28T12:40:18Z</dcterms:modified>
</cp:coreProperties>
</file>