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ed Abu Na'bah\Downloads\"/>
    </mc:Choice>
  </mc:AlternateContent>
  <bookViews>
    <workbookView xWindow="0" yWindow="0" windowWidth="20490" windowHeight="7755"/>
  </bookViews>
  <sheets>
    <sheet name="الخطة التشغيلية " sheetId="2" r:id="rId1"/>
    <sheet name="الخطة المالية" sheetId="3" r:id="rId2"/>
  </sheets>
  <definedNames>
    <definedName name="_xlnm.Print_Area" localSheetId="0">'الخطة التشغيلية '!$B$2:$R$94</definedName>
    <definedName name="_xlnm.Print_Area" localSheetId="1">'الخطة المالية'!$B$2:$M$41</definedName>
  </definedNames>
  <calcPr calcId="152511"/>
</workbook>
</file>

<file path=xl/calcChain.xml><?xml version="1.0" encoding="utf-8"?>
<calcChain xmlns="http://schemas.openxmlformats.org/spreadsheetml/2006/main">
  <c r="C67" i="2" l="1"/>
  <c r="M7" i="2" l="1"/>
  <c r="M8" i="2" s="1"/>
  <c r="M72" i="2" l="1"/>
  <c r="D7" i="3" s="1"/>
  <c r="C72" i="2"/>
  <c r="N71" i="2"/>
  <c r="O71" i="2" s="1"/>
  <c r="P71" i="2" s="1"/>
  <c r="Q71" i="2" s="1"/>
  <c r="D71" i="2"/>
  <c r="E71" i="2" s="1"/>
  <c r="F71" i="2" s="1"/>
  <c r="G71" i="2" s="1"/>
  <c r="N70" i="2"/>
  <c r="O70" i="2" s="1"/>
  <c r="P70" i="2" s="1"/>
  <c r="Q70" i="2" s="1"/>
  <c r="D70" i="2"/>
  <c r="E70" i="2" s="1"/>
  <c r="F70" i="2" s="1"/>
  <c r="G70" i="2" s="1"/>
  <c r="N69" i="2"/>
  <c r="O69" i="2" s="1"/>
  <c r="P69" i="2" s="1"/>
  <c r="Q69" i="2" s="1"/>
  <c r="D69" i="2"/>
  <c r="E69" i="2" s="1"/>
  <c r="F69" i="2" s="1"/>
  <c r="G69" i="2" s="1"/>
  <c r="N68" i="2"/>
  <c r="O68" i="2" s="1"/>
  <c r="P68" i="2" s="1"/>
  <c r="Q68" i="2" s="1"/>
  <c r="D68" i="2"/>
  <c r="E68" i="2" s="1"/>
  <c r="F68" i="2" s="1"/>
  <c r="G68" i="2" s="1"/>
  <c r="N67" i="2"/>
  <c r="O67" i="2" s="1"/>
  <c r="P67" i="2" s="1"/>
  <c r="Q67" i="2" s="1"/>
  <c r="D67" i="2"/>
  <c r="E67" i="2" s="1"/>
  <c r="F67" i="2" s="1"/>
  <c r="G67" i="2" s="1"/>
  <c r="N66" i="2"/>
  <c r="O66" i="2" s="1"/>
  <c r="D66" i="2"/>
  <c r="E57" i="2"/>
  <c r="O55" i="2" s="1"/>
  <c r="O46" i="2"/>
  <c r="O54" i="2" s="1"/>
  <c r="E46" i="2"/>
  <c r="O53" i="2" s="1"/>
  <c r="M22" i="2"/>
  <c r="M23" i="2" s="1"/>
  <c r="N21" i="2"/>
  <c r="O21" i="2" s="1"/>
  <c r="P21" i="2" s="1"/>
  <c r="Q21" i="2" s="1"/>
  <c r="R21" i="2" s="1"/>
  <c r="E21" i="2"/>
  <c r="F21" i="2" s="1"/>
  <c r="G21" i="2" s="1"/>
  <c r="H21" i="2" s="1"/>
  <c r="I21" i="2" s="1"/>
  <c r="N20" i="2"/>
  <c r="O20" i="2" s="1"/>
  <c r="P20" i="2" s="1"/>
  <c r="Q20" i="2" s="1"/>
  <c r="R20" i="2" s="1"/>
  <c r="E20" i="2"/>
  <c r="F20" i="2" s="1"/>
  <c r="G20" i="2" s="1"/>
  <c r="H20" i="2" s="1"/>
  <c r="I20" i="2" s="1"/>
  <c r="N19" i="2"/>
  <c r="O19" i="2" s="1"/>
  <c r="P19" i="2" s="1"/>
  <c r="Q19" i="2" s="1"/>
  <c r="R19" i="2" s="1"/>
  <c r="E19" i="2"/>
  <c r="F19" i="2" s="1"/>
  <c r="G19" i="2" s="1"/>
  <c r="H19" i="2" s="1"/>
  <c r="I19" i="2" s="1"/>
  <c r="N18" i="2"/>
  <c r="O18" i="2" s="1"/>
  <c r="P18" i="2" s="1"/>
  <c r="Q18" i="2" s="1"/>
  <c r="R18" i="2" s="1"/>
  <c r="E18" i="2"/>
  <c r="F18" i="2" s="1"/>
  <c r="G18" i="2" s="1"/>
  <c r="H18" i="2" s="1"/>
  <c r="I18" i="2" s="1"/>
  <c r="N17" i="2"/>
  <c r="O17" i="2" s="1"/>
  <c r="P17" i="2" s="1"/>
  <c r="Q17" i="2" s="1"/>
  <c r="R17" i="2" s="1"/>
  <c r="E17" i="2"/>
  <c r="F17" i="2" s="1"/>
  <c r="G17" i="2" s="1"/>
  <c r="H17" i="2" s="1"/>
  <c r="I17" i="2" s="1"/>
  <c r="N16" i="2"/>
  <c r="O16" i="2" s="1"/>
  <c r="P16" i="2" s="1"/>
  <c r="Q16" i="2" s="1"/>
  <c r="R16" i="2" s="1"/>
  <c r="E16" i="2"/>
  <c r="F16" i="2" s="1"/>
  <c r="G16" i="2" s="1"/>
  <c r="H16" i="2" s="1"/>
  <c r="I16" i="2" s="1"/>
  <c r="N15" i="2"/>
  <c r="O15" i="2" s="1"/>
  <c r="P15" i="2" s="1"/>
  <c r="Q15" i="2" s="1"/>
  <c r="R15" i="2" s="1"/>
  <c r="E15" i="2"/>
  <c r="F15" i="2" s="1"/>
  <c r="G15" i="2" s="1"/>
  <c r="H15" i="2" s="1"/>
  <c r="I15" i="2" s="1"/>
  <c r="N14" i="2"/>
  <c r="O14" i="2" s="1"/>
  <c r="P14" i="2" s="1"/>
  <c r="Q14" i="2" s="1"/>
  <c r="R14" i="2" s="1"/>
  <c r="E14" i="2"/>
  <c r="F14" i="2" s="1"/>
  <c r="G14" i="2" s="1"/>
  <c r="H14" i="2" s="1"/>
  <c r="I14" i="2" s="1"/>
  <c r="N13" i="2"/>
  <c r="O13" i="2" s="1"/>
  <c r="P13" i="2" s="1"/>
  <c r="Q13" i="2" s="1"/>
  <c r="R13" i="2" s="1"/>
  <c r="E13" i="2"/>
  <c r="F13" i="2" s="1"/>
  <c r="G13" i="2" s="1"/>
  <c r="H13" i="2" s="1"/>
  <c r="I13" i="2" s="1"/>
  <c r="E12" i="2"/>
  <c r="O72" i="2" l="1"/>
  <c r="H7" i="3" s="1"/>
  <c r="D9" i="3"/>
  <c r="D18" i="3"/>
  <c r="E22" i="2"/>
  <c r="J27" i="2" s="1"/>
  <c r="M79" i="2" s="1"/>
  <c r="N72" i="2"/>
  <c r="F7" i="3" s="1"/>
  <c r="F12" i="2"/>
  <c r="G12" i="2" s="1"/>
  <c r="H12" i="2" s="1"/>
  <c r="D72" i="2"/>
  <c r="G89" i="2" s="1"/>
  <c r="N12" i="2"/>
  <c r="O56" i="2"/>
  <c r="O58" i="2" s="1"/>
  <c r="P66" i="2"/>
  <c r="O90" i="2"/>
  <c r="E90" i="2"/>
  <c r="E66" i="2"/>
  <c r="C79" i="2"/>
  <c r="E89" i="2"/>
  <c r="G22" i="2" l="1"/>
  <c r="J29" i="2" s="1"/>
  <c r="F22" i="2"/>
  <c r="J28" i="2" s="1"/>
  <c r="D79" i="2"/>
  <c r="F9" i="3"/>
  <c r="E91" i="2"/>
  <c r="E92" i="2" s="1"/>
  <c r="E93" i="2" s="1"/>
  <c r="N27" i="2"/>
  <c r="E72" i="2"/>
  <c r="F66" i="2"/>
  <c r="K90" i="2"/>
  <c r="G90" i="2"/>
  <c r="M90" i="2" s="1"/>
  <c r="P72" i="2"/>
  <c r="Q66" i="2"/>
  <c r="Q72" i="2" s="1"/>
  <c r="D17" i="3"/>
  <c r="D20" i="3" s="1"/>
  <c r="E23" i="3" s="1"/>
  <c r="E78" i="2"/>
  <c r="E33" i="3"/>
  <c r="F78" i="2"/>
  <c r="C78" i="2"/>
  <c r="C80" i="2" s="1"/>
  <c r="M78" i="2" s="1"/>
  <c r="M80" i="2" s="1"/>
  <c r="G78" i="2"/>
  <c r="D78" i="2"/>
  <c r="H22" i="2"/>
  <c r="I12" i="2"/>
  <c r="I22" i="2" s="1"/>
  <c r="N22" i="2"/>
  <c r="D6" i="3" s="1"/>
  <c r="D8" i="3" s="1"/>
  <c r="D10" i="3" s="1"/>
  <c r="O12" i="2"/>
  <c r="F23" i="2" l="1"/>
  <c r="G23" i="2"/>
  <c r="D80" i="2"/>
  <c r="N78" i="2" s="1"/>
  <c r="E25" i="3"/>
  <c r="E27" i="3" s="1"/>
  <c r="L7" i="3"/>
  <c r="O22" i="2"/>
  <c r="P12" i="2"/>
  <c r="J7" i="3"/>
  <c r="O79" i="2"/>
  <c r="K91" i="2"/>
  <c r="N29" i="2"/>
  <c r="J30" i="2"/>
  <c r="H23" i="2"/>
  <c r="N79" i="2"/>
  <c r="G91" i="2"/>
  <c r="G92" i="2" s="1"/>
  <c r="G93" i="2" s="1"/>
  <c r="N28" i="2"/>
  <c r="D11" i="3"/>
  <c r="D12" i="3" s="1"/>
  <c r="E34" i="3" s="1"/>
  <c r="F72" i="2"/>
  <c r="G66" i="2"/>
  <c r="G72" i="2" s="1"/>
  <c r="I23" i="2"/>
  <c r="J31" i="2"/>
  <c r="O91" i="2" s="1"/>
  <c r="H9" i="3"/>
  <c r="K89" i="2"/>
  <c r="E79" i="2"/>
  <c r="E80" i="2" s="1"/>
  <c r="O78" i="2" s="1"/>
  <c r="N80" i="2" l="1"/>
  <c r="O80" i="2"/>
  <c r="K92" i="2"/>
  <c r="K93" i="2" s="1"/>
  <c r="L9" i="3"/>
  <c r="O89" i="2"/>
  <c r="O92" i="2" s="1"/>
  <c r="O93" i="2" s="1"/>
  <c r="G79" i="2"/>
  <c r="G80" i="2" s="1"/>
  <c r="Q78" i="2" s="1"/>
  <c r="J9" i="3"/>
  <c r="F79" i="2"/>
  <c r="F80" i="2" s="1"/>
  <c r="P78" i="2" s="1"/>
  <c r="M89" i="2"/>
  <c r="O23" i="2"/>
  <c r="F6" i="3"/>
  <c r="F8" i="3" s="1"/>
  <c r="F10" i="3" s="1"/>
  <c r="Q79" i="2"/>
  <c r="N31" i="2"/>
  <c r="P79" i="2"/>
  <c r="N30" i="2"/>
  <c r="M91" i="2"/>
  <c r="P22" i="2"/>
  <c r="Q12" i="2"/>
  <c r="Q80" i="2" l="1"/>
  <c r="M92" i="2"/>
  <c r="M93" i="2" s="1"/>
  <c r="P80" i="2"/>
  <c r="R12" i="2"/>
  <c r="R22" i="2" s="1"/>
  <c r="Q22" i="2"/>
  <c r="H6" i="3"/>
  <c r="H8" i="3" s="1"/>
  <c r="H10" i="3" s="1"/>
  <c r="P23" i="2"/>
  <c r="F11" i="3"/>
  <c r="F12" i="3" s="1"/>
  <c r="E35" i="3" s="1"/>
  <c r="L6" i="3" l="1"/>
  <c r="L8" i="3" s="1"/>
  <c r="L10" i="3" s="1"/>
  <c r="R23" i="2"/>
  <c r="J6" i="3"/>
  <c r="J8" i="3" s="1"/>
  <c r="J10" i="3" s="1"/>
  <c r="Q23" i="2"/>
  <c r="H11" i="3"/>
  <c r="H12" i="3" s="1"/>
  <c r="E36" i="3" s="1"/>
  <c r="L11" i="3" l="1"/>
  <c r="L12" i="3" s="1"/>
  <c r="E38" i="3" s="1"/>
  <c r="J11" i="3"/>
  <c r="J12" i="3" s="1"/>
  <c r="E37" i="3" s="1"/>
  <c r="E39" i="3" l="1"/>
  <c r="E40" i="3" s="1"/>
</calcChain>
</file>

<file path=xl/sharedStrings.xml><?xml version="1.0" encoding="utf-8"?>
<sst xmlns="http://schemas.openxmlformats.org/spreadsheetml/2006/main" count="250" uniqueCount="243">
  <si>
    <t>الـــخــطــة الــتــشــغــيــلــيــة</t>
  </si>
  <si>
    <t>اولأ : تخطيط الطاقة الأنتاجية B29</t>
  </si>
  <si>
    <t>أ. ما هو المنتج (المنتجات ) أو الخدمة المقدمة ( التنبؤ بالمبيعات ) :</t>
  </si>
  <si>
    <t>عدد أيام العمل</t>
  </si>
  <si>
    <t>عدد ساعات العمل</t>
  </si>
  <si>
    <t>الأسبوعية :</t>
  </si>
  <si>
    <t>أسبوعية :</t>
  </si>
  <si>
    <t>الشهرية :</t>
  </si>
  <si>
    <t>الشهرية  :</t>
  </si>
  <si>
    <t>السنوية  :</t>
  </si>
  <si>
    <t>السنوية  :</t>
  </si>
  <si>
    <t>عدد الوحدات المتوقع بيعها</t>
  </si>
  <si>
    <t>سعر الوحدات المتوقع بيعها</t>
  </si>
  <si>
    <t>الوحدات المتوقع بيعها</t>
  </si>
  <si>
    <t>اسم المنتج</t>
  </si>
  <si>
    <t>عدد الوحدات</t>
  </si>
  <si>
    <t>السنة الأولى</t>
  </si>
  <si>
    <t>السنة الثانية</t>
  </si>
  <si>
    <t>السنة الثالثة</t>
  </si>
  <si>
    <t>السنة الرابعة</t>
  </si>
  <si>
    <t>السنة الخامسة</t>
  </si>
  <si>
    <t>الوحدات المتوقع بيعها</t>
  </si>
  <si>
    <t>اسم المنتج</t>
  </si>
  <si>
    <t>السعر</t>
  </si>
  <si>
    <t>السنة الأولى</t>
  </si>
  <si>
    <t>السنة الثانية</t>
  </si>
  <si>
    <t>السنة الثالثة</t>
  </si>
  <si>
    <t>السنة الرابعة</t>
  </si>
  <si>
    <t>السنة الخامسة</t>
  </si>
  <si>
    <t>منتج 1</t>
  </si>
  <si>
    <t>منتج 1</t>
  </si>
  <si>
    <t>منتج2</t>
  </si>
  <si>
    <t>منتج2</t>
  </si>
  <si>
    <t>منتج 3</t>
  </si>
  <si>
    <t>منتج 3</t>
  </si>
  <si>
    <t>منتج 4</t>
  </si>
  <si>
    <t>منتج 4</t>
  </si>
  <si>
    <t>منتج 5</t>
  </si>
  <si>
    <t>منتج 5</t>
  </si>
  <si>
    <t>منتج 6</t>
  </si>
  <si>
    <t>منتج 6</t>
  </si>
  <si>
    <t>منتج 7</t>
  </si>
  <si>
    <t>منتج 7</t>
  </si>
  <si>
    <t>منتج 8</t>
  </si>
  <si>
    <t>منتج 8</t>
  </si>
  <si>
    <t>منتج 9</t>
  </si>
  <si>
    <t>منتج 9</t>
  </si>
  <si>
    <t>منتج 10</t>
  </si>
  <si>
    <t>منتج 10</t>
  </si>
  <si>
    <t>الأجمالى</t>
  </si>
  <si>
    <t>الأجمالى</t>
  </si>
  <si>
    <t>نسبة الأرتفاع/الانخفاض</t>
  </si>
  <si>
    <t>نسبة الأرتفاع/الانخفاض</t>
  </si>
  <si>
    <t>ب . الوحدات المتوقع إنتاجها ( المفترضة ) - القدرة الإنتاجية السنوية المتوقعة - (نسبة مئوية تتراوح بين 103% إلى 108% من إجمالي المبيعات السنوية حسب طبيعة المنتج أو الخدمة المقدمة ).</t>
  </si>
  <si>
    <t>العام الأول</t>
  </si>
  <si>
    <t>العام الثاني</t>
  </si>
  <si>
    <t>العام الثالث</t>
  </si>
  <si>
    <t>العام الرابع</t>
  </si>
  <si>
    <t>العام الخامس</t>
  </si>
  <si>
    <t>ثانيًا : تحديد التكاليف الأستثمارية</t>
  </si>
  <si>
    <t>تكاليف الاصول الثابته : أ + ب</t>
  </si>
  <si>
    <t>أ. ) تحديد تكاليف الآلات والمعدات والسيارات : :</t>
  </si>
  <si>
    <t>ب ) تحديد تكاليف الأثاث والديكور  :</t>
  </si>
  <si>
    <t>رقم</t>
  </si>
  <si>
    <t>الآلات والمعدات والمغاسل</t>
  </si>
  <si>
    <t>متوافر/غير متوافر</t>
  </si>
  <si>
    <t>التكلفة</t>
  </si>
  <si>
    <t>رقم</t>
  </si>
  <si>
    <t>الأثاث والديكور</t>
  </si>
  <si>
    <t>متوافر/غير متوافر</t>
  </si>
  <si>
    <t>التكلفة</t>
  </si>
  <si>
    <t>غير متوافر</t>
  </si>
  <si>
    <t>غير متوافر</t>
  </si>
  <si>
    <t>اجهزة حاسب</t>
  </si>
  <si>
    <t>غير متوافر</t>
  </si>
  <si>
    <t>طاولات</t>
  </si>
  <si>
    <t>غير متوافر</t>
  </si>
  <si>
    <t>تكيفات</t>
  </si>
  <si>
    <t>غير متوافر</t>
  </si>
  <si>
    <t>غير متوافر</t>
  </si>
  <si>
    <t>غير متوافر</t>
  </si>
  <si>
    <t>ديكورات</t>
  </si>
  <si>
    <t>غير متوافر</t>
  </si>
  <si>
    <t>اداوت انترنت وشبكات</t>
  </si>
  <si>
    <t>غير متوافر</t>
  </si>
  <si>
    <t>سراميك</t>
  </si>
  <si>
    <t>غير متوافر</t>
  </si>
  <si>
    <t>غير متوافر</t>
  </si>
  <si>
    <t>دهانات</t>
  </si>
  <si>
    <t>غير متوافر</t>
  </si>
  <si>
    <t>غير متوافر</t>
  </si>
  <si>
    <t>غير متوافر</t>
  </si>
  <si>
    <t>غير متوافر</t>
  </si>
  <si>
    <t>عدد واداوت</t>
  </si>
  <si>
    <t>غير متوافر</t>
  </si>
  <si>
    <t>مجموع تكاليف الأثاث والديكور</t>
  </si>
  <si>
    <t>ج. تحديد تكاليف التأسيس  :</t>
  </si>
  <si>
    <t>د. اجمالي التكاليف الاستثمارية :</t>
  </si>
  <si>
    <t>رقم</t>
  </si>
  <si>
    <t>بند المصروف</t>
  </si>
  <si>
    <t>متوافر/غير متوافر</t>
  </si>
  <si>
    <t>التكلفة</t>
  </si>
  <si>
    <t>رقم</t>
  </si>
  <si>
    <t>بيان</t>
  </si>
  <si>
    <t>التكلفة</t>
  </si>
  <si>
    <t>رسوم تراخيص</t>
  </si>
  <si>
    <t>غير متوافر</t>
  </si>
  <si>
    <t>مجموع التكلفة للآلات والمعدات والسيارات</t>
  </si>
  <si>
    <t>تأسيس الموقع الإلكتروني</t>
  </si>
  <si>
    <t>غير متوافر</t>
  </si>
  <si>
    <t>مجموع تكاليف الأثاث والديكور</t>
  </si>
  <si>
    <t>مصاريف حكومية ( سجل تجاري أوتصديقات )</t>
  </si>
  <si>
    <t>غير متوافر</t>
  </si>
  <si>
    <t>مجموع تكاليف التأسيس</t>
  </si>
  <si>
    <t>مصاريف أخرى قبل التشغبل</t>
  </si>
  <si>
    <t>غير متوافر</t>
  </si>
  <si>
    <t>اجمالي التكاليف الأستثمارية</t>
  </si>
  <si>
    <t>مجموع تكاليف التأسيس</t>
  </si>
  <si>
    <t>التكاليف الاستثمارية = تكلفة التأسيس + تكاليف الاصول الثابتة</t>
  </si>
  <si>
    <t>ثالثًا : تحديد التكاليف التشغيلية</t>
  </si>
  <si>
    <t>أ‌-)  تحديد التكاليف التشغيلية الثابتة  Fixed Costs :</t>
  </si>
  <si>
    <t>ب ) تحديد  التكاليف التشغيلية المتغيرة   Variable Costs  :</t>
  </si>
  <si>
    <t>معدل الزيادة السنوي</t>
  </si>
  <si>
    <t>معدل الزيادة السنوي</t>
  </si>
  <si>
    <t>البيان</t>
  </si>
  <si>
    <t>التكلفة السنوية للعام الأول</t>
  </si>
  <si>
    <t>التكلفة السنوية للعام الثاني</t>
  </si>
  <si>
    <t>التكلفة السنوية للعام الثالث</t>
  </si>
  <si>
    <t>التكلفة السنوية للعام الرابع</t>
  </si>
  <si>
    <t>التكلفة السنوية للعام الخامس</t>
  </si>
  <si>
    <t>البيان</t>
  </si>
  <si>
    <t>التكلفة السنوية للعام الأول</t>
  </si>
  <si>
    <t>التكلفة السنوية للعام الثاني</t>
  </si>
  <si>
    <t>التكلفة السنوية للعام الثالث</t>
  </si>
  <si>
    <t>التكلفة السنوية للعام الرابع</t>
  </si>
  <si>
    <t>التكلفة السنوية للعام الخامس</t>
  </si>
  <si>
    <t>الإيجار</t>
  </si>
  <si>
    <t>(المواد الخام)</t>
  </si>
  <si>
    <t>الرواتب</t>
  </si>
  <si>
    <t>الأجور</t>
  </si>
  <si>
    <t>صيانة الآلات الدورية</t>
  </si>
  <si>
    <t>فواتير الكهرباء والماء والهاتف</t>
  </si>
  <si>
    <t>التأمين</t>
  </si>
  <si>
    <t>أجور توصيل البضائع</t>
  </si>
  <si>
    <t>مصاريف اخرى</t>
  </si>
  <si>
    <t>مصاريف اخرى</t>
  </si>
  <si>
    <t>تكاليف تشغيلية ثابتة أخرى</t>
  </si>
  <si>
    <t>تكاليف متغيرة تشغيلية اخرى</t>
  </si>
  <si>
    <t>إجمالي التكلفة الثابتة</t>
  </si>
  <si>
    <t>إجمالي التكلفة المتغيرة</t>
  </si>
  <si>
    <t>ج -  تحديد  التكاليف الكلية  Total Costs :</t>
  </si>
  <si>
    <t>د -  تحديد  تكلفة الوحدة الواحدة Unit cost  :</t>
  </si>
  <si>
    <t>البيان</t>
  </si>
  <si>
    <t>إجمالي التكاليف للعام الأول</t>
  </si>
  <si>
    <t>إجمالي التكاليف للعام الثاني</t>
  </si>
  <si>
    <t>إجمالي التكاليف للعام الثالث</t>
  </si>
  <si>
    <t>اجمالي التكاليف للعام الرابع</t>
  </si>
  <si>
    <t>اجمالي التكاليف للعام الخامس</t>
  </si>
  <si>
    <t>البيان</t>
  </si>
  <si>
    <t>العام الأول</t>
  </si>
  <si>
    <t>العام الثاني</t>
  </si>
  <si>
    <t>العام الثالث</t>
  </si>
  <si>
    <t>اجمالي التكاليف للعام الرابع</t>
  </si>
  <si>
    <t>اجمالي التكاليف للعام الخامس</t>
  </si>
  <si>
    <t>التكاليف الأستثمارية</t>
  </si>
  <si>
    <t>التكاليف الكلية</t>
  </si>
  <si>
    <t>إجمالي تكاليف التشغيل " ثابتة + متغيرة "</t>
  </si>
  <si>
    <t>/  عدد الوحدات المتوقع انتاجها</t>
  </si>
  <si>
    <t>إجمالي التكاليف</t>
  </si>
  <si>
    <t>تكلفة الوحدة الواحدة</t>
  </si>
  <si>
    <t>خامسًا : حساب نقطة التعادل للمشروع</t>
  </si>
  <si>
    <t>نقطة التعادل ( Break - even point )</t>
  </si>
  <si>
    <t>بيان</t>
  </si>
  <si>
    <t>العام الأول</t>
  </si>
  <si>
    <t>العام الثاني</t>
  </si>
  <si>
    <t>العام الثالث</t>
  </si>
  <si>
    <t>العام الرابع</t>
  </si>
  <si>
    <t>العام الخامس</t>
  </si>
  <si>
    <t>التكاليف الثابتة</t>
  </si>
  <si>
    <t>متوسط سعر بيع المنتجات</t>
  </si>
  <si>
    <t>التكلفة المتغيرة للوحدة</t>
  </si>
  <si>
    <t>نقطة التعادل بالوحدات</t>
  </si>
  <si>
    <t>نقطة التعادل بالريال</t>
  </si>
  <si>
    <t>اولأ: قائمة الدخل   Income statement</t>
  </si>
  <si>
    <t>بيان</t>
  </si>
  <si>
    <t>العام الأول</t>
  </si>
  <si>
    <t>العام الثاني</t>
  </si>
  <si>
    <t>العام الثالث</t>
  </si>
  <si>
    <t>العام الرابع</t>
  </si>
  <si>
    <t>العام الخامس</t>
  </si>
  <si>
    <t>المبيعات                                                                             Sales</t>
  </si>
  <si>
    <t>يخصم التكاليف التشغيلية المتغيرة</t>
  </si>
  <si>
    <t>مجمل ربح التشغيل                                      Gross Operating Profit</t>
  </si>
  <si>
    <t>يخصم التكاليف التشغيلية الثابتة</t>
  </si>
  <si>
    <t>صافي الأرباح قبل الزكاة                          Net Profit Befor zakat Exp</t>
  </si>
  <si>
    <t>مصروف الزكاة         2.5%                                      Zaket Expense</t>
  </si>
  <si>
    <t>صافي الربح                                                                Net Income</t>
  </si>
  <si>
    <t>ثانيا : تحديد الأحتياجات التمويلية "التمويل المطلوب للمشروع</t>
  </si>
  <si>
    <t>{ التكاليف الأستثمارية + (لتكاليف الثابتة + التكاليف المتغيرة *12/5 ) } - التمويل الشخصي لاصحاب المشروع }</t>
  </si>
  <si>
    <t>التمويل المطلوب                   =</t>
  </si>
  <si>
    <t>التكاليف الأستثمارية</t>
  </si>
  <si>
    <t>التكاليف التشغيلية لفترة خمسة أشهر</t>
  </si>
  <si>
    <t>رأس مال اصحاب المشروع</t>
  </si>
  <si>
    <t>التمويل المطلوب</t>
  </si>
  <si>
    <t>بيانات الجهة التمويلة وطريق سداد التمويل</t>
  </si>
  <si>
    <t>اسم الجهة الممولة</t>
  </si>
  <si>
    <t>قيمة التمويل</t>
  </si>
  <si>
    <t>قيمة الفائدة</t>
  </si>
  <si>
    <t>اجمالي قيمة التمويل بالفوائد</t>
  </si>
  <si>
    <t>عدد الأقساط</t>
  </si>
  <si>
    <t>قيمة القسط السنوي</t>
  </si>
  <si>
    <t>ثالثًا : تقيم المشروع بإستخدام طريقة فترة الاسترداد</t>
  </si>
  <si>
    <t>بيان</t>
  </si>
  <si>
    <t>اجمالي التكاليف الإستثمارية</t>
  </si>
  <si>
    <t>التدفق النقدي للعام الأول  ( صافي الربح )</t>
  </si>
  <si>
    <t>التدفق النقدي للعام الثاني ( صافي الربح )</t>
  </si>
  <si>
    <t>التدفق النقدي للعام الثالث ( صافي الربح )</t>
  </si>
  <si>
    <t>التدفق النقدي للعام الرابع( صافي الربح )</t>
  </si>
  <si>
    <t>التدفق النقدي للعام الخامس( صافي الربح )</t>
  </si>
  <si>
    <t>متوسط التدفقات النقدية</t>
  </si>
  <si>
    <t>فترة الأسترداد</t>
  </si>
  <si>
    <t>بنك البلاد</t>
  </si>
  <si>
    <t>اجبان</t>
  </si>
  <si>
    <t>عصائر</t>
  </si>
  <si>
    <t>المشروبات الغازيه</t>
  </si>
  <si>
    <t>المعجنات</t>
  </si>
  <si>
    <t xml:space="preserve">الخبز </t>
  </si>
  <si>
    <t>الحلويات</t>
  </si>
  <si>
    <t>اللحوم</t>
  </si>
  <si>
    <t>الرز</t>
  </si>
  <si>
    <t>الخضراوات والفواكة</t>
  </si>
  <si>
    <t>مشتقات الحليب</t>
  </si>
  <si>
    <t xml:space="preserve">اجبان </t>
  </si>
  <si>
    <t>الخبز</t>
  </si>
  <si>
    <t>الخضراوات والفواكه</t>
  </si>
  <si>
    <t xml:space="preserve">سيارات التوصيل </t>
  </si>
  <si>
    <t xml:space="preserve">العربيات </t>
  </si>
  <si>
    <t>كاشيرات</t>
  </si>
  <si>
    <t>التغليف</t>
  </si>
  <si>
    <t>يونيفورم</t>
  </si>
  <si>
    <t>رفوف</t>
  </si>
  <si>
    <t>الإضاءة</t>
  </si>
  <si>
    <t>لوحات إعلانية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</si>
</sst>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_-* #,##0\-;_-* &quot;-&quot;??_-;_-@"/>
    <numFmt numFmtId="165" formatCode="_-* #,##0.00_-;_-* #,##0.00\-;_-* &quot;-&quot;??_-;_-@"/>
  </numFmts>
  <fonts count="24" x14ac:knownFonts="1">
    <font>
      <sz val="10"/>
      <name val="Arial"/>
    </font>
    <font>
      <sz val="14"/>
      <color rgb="FF000000"/>
      <name val="Arial"/>
    </font>
    <font>
      <sz val="16"/>
      <color rgb="FF000000"/>
      <name val="Traditional Arabic"/>
      <family val="1"/>
    </font>
    <font>
      <b/>
      <u/>
      <sz val="16"/>
      <color rgb="FF800080"/>
      <name val="Traditional Arabic"/>
      <family val="1"/>
    </font>
    <font>
      <sz val="16"/>
      <name val="Traditional Arabic"/>
      <family val="1"/>
    </font>
    <font>
      <b/>
      <sz val="16"/>
      <color rgb="FF000000"/>
      <name val="Traditional Arabic"/>
      <family val="1"/>
    </font>
    <font>
      <b/>
      <sz val="16"/>
      <color rgb="FF800080"/>
      <name val="Traditional Arabic"/>
      <family val="1"/>
    </font>
    <font>
      <b/>
      <sz val="16"/>
      <color rgb="FF339966"/>
      <name val="Traditional Arabic"/>
      <family val="1"/>
    </font>
    <font>
      <sz val="10"/>
      <name val="Arial"/>
    </font>
    <font>
      <sz val="18"/>
      <color rgb="FF000000"/>
      <name val="Traditional Arabic"/>
      <family val="1"/>
    </font>
    <font>
      <sz val="18"/>
      <color rgb="FF000000"/>
      <name val="Arial"/>
      <family val="2"/>
    </font>
    <font>
      <sz val="18"/>
      <name val="Arial"/>
      <family val="2"/>
    </font>
    <font>
      <b/>
      <u/>
      <sz val="18"/>
      <color rgb="FF800080"/>
      <name val="Traditional Arabic"/>
      <family val="1"/>
    </font>
    <font>
      <sz val="18"/>
      <name val="Traditional Arabic"/>
      <family val="1"/>
    </font>
    <font>
      <b/>
      <sz val="18"/>
      <color rgb="FF000000"/>
      <name val="Traditional Arabic"/>
      <family val="1"/>
    </font>
    <font>
      <u/>
      <sz val="18"/>
      <color rgb="FF000000"/>
      <name val="Traditional Arabic"/>
      <family val="1"/>
    </font>
    <font>
      <b/>
      <sz val="18"/>
      <color rgb="FF993300"/>
      <name val="Traditional Arabic"/>
      <family val="1"/>
    </font>
    <font>
      <b/>
      <sz val="18"/>
      <color rgb="FFE36C09"/>
      <name val="Traditional Arabic"/>
      <family val="1"/>
    </font>
    <font>
      <b/>
      <sz val="18"/>
      <name val="Traditional Arabic"/>
      <family val="1"/>
    </font>
    <font>
      <b/>
      <sz val="18"/>
      <color rgb="FF548DD4"/>
      <name val="Traditional Arabic"/>
      <family val="1"/>
    </font>
    <font>
      <b/>
      <u/>
      <sz val="18"/>
      <color rgb="FF000000"/>
      <name val="Traditional Arabic"/>
      <family val="1"/>
    </font>
    <font>
      <b/>
      <sz val="18"/>
      <color rgb="FFFF0000"/>
      <name val="Traditional Arabic"/>
      <family val="1"/>
    </font>
    <font>
      <b/>
      <u/>
      <sz val="18"/>
      <color rgb="FF800000"/>
      <name val="Traditional Arabic"/>
      <family val="1"/>
    </font>
    <font>
      <b/>
      <sz val="14"/>
      <color rgb="FF000000"/>
      <name val="Traditional Arabic"/>
      <family val="1"/>
    </font>
  </fonts>
  <fills count="1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99FF"/>
        <bgColor rgb="FFCC99FF"/>
      </patternFill>
    </fill>
    <fill>
      <patternFill patternType="solid">
        <fgColor rgb="FFFF6600"/>
        <bgColor rgb="FFFF6600"/>
      </patternFill>
    </fill>
    <fill>
      <patternFill patternType="solid">
        <fgColor rgb="FFEAF1DD"/>
        <bgColor rgb="FFEAF1DD"/>
      </patternFill>
    </fill>
    <fill>
      <patternFill patternType="solid">
        <fgColor rgb="FFFFFF99"/>
        <bgColor rgb="FFFFFF99"/>
      </patternFill>
    </fill>
    <fill>
      <patternFill patternType="solid">
        <fgColor rgb="FFCCCCFF"/>
        <bgColor rgb="FFCCCCFF"/>
      </patternFill>
    </fill>
    <fill>
      <patternFill patternType="solid">
        <fgColor rgb="FFFFCC00"/>
        <bgColor rgb="FFFFCC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72">
    <xf numFmtId="0" fontId="0" fillId="0" borderId="0" xfId="0"/>
    <xf numFmtId="0" fontId="1" fillId="0" borderId="1" xfId="0" applyFont="1" applyBorder="1"/>
    <xf numFmtId="0" fontId="4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1" fontId="9" fillId="0" borderId="1" xfId="0" applyNumberFormat="1" applyFont="1" applyBorder="1"/>
    <xf numFmtId="1" fontId="9" fillId="0" borderId="1" xfId="0" applyNumberFormat="1" applyFont="1" applyBorder="1" applyAlignment="1">
      <alignment vertical="center"/>
    </xf>
    <xf numFmtId="1" fontId="10" fillId="0" borderId="1" xfId="0" applyNumberFormat="1" applyFont="1" applyBorder="1" applyAlignment="1">
      <alignment vertical="center"/>
    </xf>
    <xf numFmtId="0" fontId="11" fillId="0" borderId="0" xfId="0" applyFont="1"/>
    <xf numFmtId="0" fontId="13" fillId="0" borderId="0" xfId="0" applyFont="1"/>
    <xf numFmtId="1" fontId="14" fillId="0" borderId="1" xfId="0" applyNumberFormat="1" applyFont="1" applyBorder="1" applyAlignment="1">
      <alignment vertical="center"/>
    </xf>
    <xf numFmtId="1" fontId="14" fillId="0" borderId="1" xfId="0" applyNumberFormat="1" applyFont="1" applyBorder="1" applyAlignment="1">
      <alignment horizontal="right" vertical="center" readingOrder="2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/>
    <xf numFmtId="1" fontId="14" fillId="0" borderId="1" xfId="0" applyNumberFormat="1" applyFont="1" applyBorder="1" applyAlignment="1">
      <alignment horizontal="right" vertical="center"/>
    </xf>
    <xf numFmtId="1" fontId="16" fillId="0" borderId="1" xfId="0" applyNumberFormat="1" applyFont="1" applyBorder="1" applyAlignment="1">
      <alignment horizontal="center"/>
    </xf>
    <xf numFmtId="1" fontId="16" fillId="4" borderId="11" xfId="0" applyNumberFormat="1" applyFont="1" applyFill="1" applyBorder="1" applyAlignment="1">
      <alignment horizontal="center" vertical="center"/>
    </xf>
    <xf numFmtId="1" fontId="18" fillId="5" borderId="15" xfId="0" applyNumberFormat="1" applyFont="1" applyFill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4" fillId="6" borderId="38" xfId="0" applyNumberFormat="1" applyFont="1" applyFill="1" applyBorder="1" applyAlignment="1">
      <alignment horizontal="center" vertical="center"/>
    </xf>
    <xf numFmtId="1" fontId="14" fillId="5" borderId="38" xfId="0" applyNumberFormat="1" applyFont="1" applyFill="1" applyBorder="1" applyAlignment="1">
      <alignment horizontal="center" vertical="center"/>
    </xf>
    <xf numFmtId="1" fontId="18" fillId="5" borderId="38" xfId="0" applyNumberFormat="1" applyFont="1" applyFill="1" applyBorder="1" applyAlignment="1">
      <alignment vertical="center"/>
    </xf>
    <xf numFmtId="1" fontId="18" fillId="6" borderId="3" xfId="0" applyNumberFormat="1" applyFont="1" applyFill="1" applyBorder="1" applyAlignment="1">
      <alignment horizontal="center" vertical="center"/>
    </xf>
    <xf numFmtId="1" fontId="17" fillId="7" borderId="19" xfId="0" applyNumberFormat="1" applyFont="1" applyFill="1" applyBorder="1" applyAlignment="1">
      <alignment vertical="center" wrapText="1" readingOrder="1"/>
    </xf>
    <xf numFmtId="1" fontId="17" fillId="7" borderId="19" xfId="0" applyNumberFormat="1" applyFont="1" applyFill="1" applyBorder="1" applyAlignment="1">
      <alignment horizontal="center" vertical="center" wrapText="1" readingOrder="1"/>
    </xf>
    <xf numFmtId="1" fontId="18" fillId="5" borderId="19" xfId="0" applyNumberFormat="1" applyFont="1" applyFill="1" applyBorder="1" applyAlignment="1">
      <alignment horizontal="center" vertical="center"/>
    </xf>
    <xf numFmtId="9" fontId="9" fillId="0" borderId="1" xfId="1" applyFont="1" applyBorder="1"/>
    <xf numFmtId="9" fontId="14" fillId="6" borderId="38" xfId="1" applyFont="1" applyFill="1" applyBorder="1" applyAlignment="1">
      <alignment horizontal="center" vertical="center"/>
    </xf>
    <xf numFmtId="9" fontId="14" fillId="5" borderId="38" xfId="1" applyFont="1" applyFill="1" applyBorder="1" applyAlignment="1">
      <alignment horizontal="center" vertical="center"/>
    </xf>
    <xf numFmtId="9" fontId="14" fillId="0" borderId="1" xfId="1" applyFont="1" applyBorder="1" applyAlignment="1">
      <alignment vertical="center"/>
    </xf>
    <xf numFmtId="9" fontId="18" fillId="6" borderId="3" xfId="1" applyFont="1" applyFill="1" applyBorder="1" applyAlignment="1">
      <alignment horizontal="center" vertical="center"/>
    </xf>
    <xf numFmtId="9" fontId="17" fillId="0" borderId="15" xfId="1" applyFont="1" applyBorder="1" applyAlignment="1">
      <alignment vertical="center" wrapText="1" readingOrder="1"/>
    </xf>
    <xf numFmtId="9" fontId="17" fillId="0" borderId="15" xfId="1" applyFont="1" applyBorder="1" applyAlignment="1">
      <alignment horizontal="center" vertical="center" wrapText="1" readingOrder="1"/>
    </xf>
    <xf numFmtId="9" fontId="18" fillId="5" borderId="15" xfId="1" applyFont="1" applyFill="1" applyBorder="1" applyAlignment="1">
      <alignment horizontal="center" vertical="center"/>
    </xf>
    <xf numFmtId="9" fontId="9" fillId="0" borderId="1" xfId="1" applyFont="1" applyBorder="1" applyAlignment="1">
      <alignment vertical="center"/>
    </xf>
    <xf numFmtId="9" fontId="13" fillId="0" borderId="0" xfId="1" applyFont="1"/>
    <xf numFmtId="9" fontId="11" fillId="0" borderId="0" xfId="1" applyFont="1"/>
    <xf numFmtId="1" fontId="18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vertical="center" wrapText="1" readingOrder="1"/>
    </xf>
    <xf numFmtId="1" fontId="21" fillId="0" borderId="38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vertical="center"/>
    </xf>
    <xf numFmtId="1" fontId="21" fillId="0" borderId="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 wrapText="1" readingOrder="2"/>
    </xf>
    <xf numFmtId="1" fontId="19" fillId="0" borderId="3" xfId="0" applyNumberFormat="1" applyFont="1" applyBorder="1" applyAlignment="1">
      <alignment horizontal="center" vertical="center" wrapText="1" readingOrder="2"/>
    </xf>
    <xf numFmtId="1" fontId="14" fillId="0" borderId="20" xfId="0" applyNumberFormat="1" applyFont="1" applyBorder="1" applyAlignment="1">
      <alignment horizontal="center" vertical="center" wrapText="1" readingOrder="2"/>
    </xf>
    <xf numFmtId="1" fontId="19" fillId="0" borderId="21" xfId="0" applyNumberFormat="1" applyFont="1" applyBorder="1" applyAlignment="1">
      <alignment horizontal="center" vertical="center" wrapText="1" readingOrder="2"/>
    </xf>
    <xf numFmtId="1" fontId="14" fillId="0" borderId="3" xfId="0" applyNumberFormat="1" applyFont="1" applyBorder="1" applyAlignment="1">
      <alignment horizontal="center" vertical="center" wrapText="1" readingOrder="2"/>
    </xf>
    <xf numFmtId="1" fontId="14" fillId="4" borderId="12" xfId="0" applyNumberFormat="1" applyFont="1" applyFill="1" applyBorder="1" applyAlignment="1">
      <alignment horizontal="center" vertical="center" wrapText="1" readingOrder="2"/>
    </xf>
    <xf numFmtId="1" fontId="14" fillId="4" borderId="7" xfId="0" applyNumberFormat="1" applyFont="1" applyFill="1" applyBorder="1" applyAlignment="1">
      <alignment horizontal="center" vertical="center" wrapText="1" readingOrder="2"/>
    </xf>
    <xf numFmtId="1" fontId="14" fillId="0" borderId="4" xfId="0" applyNumberFormat="1" applyFont="1" applyBorder="1" applyAlignment="1">
      <alignment horizontal="center" vertical="center" wrapText="1" readingOrder="2"/>
    </xf>
    <xf numFmtId="1" fontId="14" fillId="4" borderId="4" xfId="0" applyNumberFormat="1" applyFont="1" applyFill="1" applyBorder="1" applyAlignment="1">
      <alignment horizontal="center" vertical="center" wrapText="1" readingOrder="2"/>
    </xf>
    <xf numFmtId="1" fontId="14" fillId="0" borderId="25" xfId="0" applyNumberFormat="1" applyFont="1" applyBorder="1" applyAlignment="1">
      <alignment horizontal="center" vertical="center" wrapText="1" readingOrder="2"/>
    </xf>
    <xf numFmtId="1" fontId="14" fillId="4" borderId="40" xfId="0" applyNumberFormat="1" applyFont="1" applyFill="1" applyBorder="1" applyAlignment="1">
      <alignment horizontal="center" vertical="center" wrapText="1" readingOrder="2"/>
    </xf>
    <xf numFmtId="1" fontId="14" fillId="4" borderId="39" xfId="0" applyNumberFormat="1" applyFont="1" applyFill="1" applyBorder="1" applyAlignment="1">
      <alignment horizontal="center" vertical="center" wrapText="1" readingOrder="2"/>
    </xf>
    <xf numFmtId="1" fontId="20" fillId="0" borderId="1" xfId="0" applyNumberFormat="1" applyFont="1" applyBorder="1" applyAlignment="1">
      <alignment vertical="center" readingOrder="2"/>
    </xf>
    <xf numFmtId="1" fontId="14" fillId="0" borderId="38" xfId="0" applyNumberFormat="1" applyFont="1" applyBorder="1" applyAlignment="1">
      <alignment horizontal="center" vertical="center" wrapText="1" readingOrder="2"/>
    </xf>
    <xf numFmtId="1" fontId="14" fillId="4" borderId="38" xfId="0" applyNumberFormat="1" applyFont="1" applyFill="1" applyBorder="1" applyAlignment="1">
      <alignment horizontal="center" vertical="center" wrapText="1" readingOrder="2"/>
    </xf>
    <xf numFmtId="1" fontId="14" fillId="4" borderId="38" xfId="0" applyNumberFormat="1" applyFont="1" applyFill="1" applyBorder="1" applyAlignment="1">
      <alignment horizontal="right" vertical="center" wrapText="1" readingOrder="2"/>
    </xf>
    <xf numFmtId="1" fontId="14" fillId="0" borderId="38" xfId="0" applyNumberFormat="1" applyFont="1" applyBorder="1" applyAlignment="1">
      <alignment horizontal="right" vertical="center" wrapText="1" readingOrder="2"/>
    </xf>
    <xf numFmtId="1" fontId="20" fillId="0" borderId="1" xfId="0" applyNumberFormat="1" applyFont="1" applyBorder="1" applyAlignment="1">
      <alignment vertical="center"/>
    </xf>
    <xf numFmtId="1" fontId="20" fillId="0" borderId="1" xfId="0" applyNumberFormat="1" applyFont="1" applyBorder="1" applyAlignment="1">
      <alignment horizontal="right" vertical="center" readingOrder="2"/>
    </xf>
    <xf numFmtId="9" fontId="14" fillId="0" borderId="1" xfId="1" applyFont="1" applyBorder="1" applyAlignment="1">
      <alignment horizontal="right" vertical="center" readingOrder="2"/>
    </xf>
    <xf numFmtId="9" fontId="21" fillId="0" borderId="1" xfId="1" applyFont="1" applyBorder="1" applyAlignment="1">
      <alignment vertical="center"/>
    </xf>
    <xf numFmtId="9" fontId="21" fillId="0" borderId="1" xfId="1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 wrapText="1" readingOrder="2"/>
    </xf>
    <xf numFmtId="1" fontId="14" fillId="0" borderId="1" xfId="0" applyNumberFormat="1" applyFont="1" applyBorder="1" applyAlignment="1">
      <alignment horizontal="center" vertical="center" wrapText="1" readingOrder="2"/>
    </xf>
    <xf numFmtId="1" fontId="14" fillId="0" borderId="7" xfId="0" applyNumberFormat="1" applyFont="1" applyBorder="1" applyAlignment="1">
      <alignment horizontal="center" vertical="center" wrapText="1" readingOrder="2"/>
    </xf>
    <xf numFmtId="1" fontId="14" fillId="0" borderId="8" xfId="0" applyNumberFormat="1" applyFont="1" applyBorder="1" applyAlignment="1">
      <alignment horizontal="center" vertical="center" wrapText="1" readingOrder="2"/>
    </xf>
    <xf numFmtId="1" fontId="14" fillId="11" borderId="26" xfId="0" applyNumberFormat="1" applyFont="1" applyFill="1" applyBorder="1" applyAlignment="1">
      <alignment horizontal="center" vertical="center" wrapText="1" readingOrder="2"/>
    </xf>
    <xf numFmtId="1" fontId="14" fillId="0" borderId="27" xfId="0" applyNumberFormat="1" applyFont="1" applyBorder="1" applyAlignment="1">
      <alignment horizontal="center" vertical="center" wrapText="1" readingOrder="2"/>
    </xf>
    <xf numFmtId="1" fontId="14" fillId="0" borderId="28" xfId="0" applyNumberFormat="1" applyFont="1" applyBorder="1" applyAlignment="1">
      <alignment horizontal="center" vertical="center" wrapText="1" readingOrder="2"/>
    </xf>
    <xf numFmtId="1" fontId="14" fillId="0" borderId="29" xfId="0" applyNumberFormat="1" applyFont="1" applyBorder="1" applyAlignment="1">
      <alignment horizontal="center" vertical="center" wrapText="1" readingOrder="2"/>
    </xf>
    <xf numFmtId="1" fontId="14" fillId="0" borderId="30" xfId="0" applyNumberFormat="1" applyFont="1" applyBorder="1" applyAlignment="1">
      <alignment horizontal="center" vertical="center" wrapText="1" readingOrder="2"/>
    </xf>
    <xf numFmtId="1" fontId="14" fillId="0" borderId="31" xfId="0" applyNumberFormat="1" applyFont="1" applyBorder="1" applyAlignment="1">
      <alignment horizontal="center" vertical="center" wrapText="1" readingOrder="2"/>
    </xf>
    <xf numFmtId="1" fontId="14" fillId="0" borderId="1" xfId="0" applyNumberFormat="1" applyFont="1" applyBorder="1" applyAlignment="1">
      <alignment horizontal="right" vertical="center" wrapText="1" readingOrder="2"/>
    </xf>
    <xf numFmtId="1" fontId="14" fillId="0" borderId="32" xfId="0" applyNumberFormat="1" applyFont="1" applyBorder="1" applyAlignment="1">
      <alignment horizontal="center" vertical="center" wrapText="1" readingOrder="2"/>
    </xf>
    <xf numFmtId="1" fontId="21" fillId="0" borderId="1" xfId="0" applyNumberFormat="1" applyFont="1" applyBorder="1" applyAlignment="1">
      <alignment vertical="center" wrapText="1" readingOrder="2"/>
    </xf>
    <xf numFmtId="1" fontId="14" fillId="0" borderId="2" xfId="0" applyNumberFormat="1" applyFont="1" applyBorder="1" applyAlignment="1">
      <alignment horizontal="center" vertical="center" wrapText="1" readingOrder="2"/>
    </xf>
    <xf numFmtId="1" fontId="14" fillId="0" borderId="6" xfId="0" applyNumberFormat="1" applyFont="1" applyBorder="1" applyAlignment="1">
      <alignment horizontal="center" vertical="center" wrapText="1" readingOrder="2"/>
    </xf>
    <xf numFmtId="1" fontId="14" fillId="0" borderId="5" xfId="0" applyNumberFormat="1" applyFont="1" applyBorder="1" applyAlignment="1">
      <alignment horizontal="center" vertical="center" wrapText="1" readingOrder="2"/>
    </xf>
    <xf numFmtId="1" fontId="14" fillId="0" borderId="12" xfId="0" applyNumberFormat="1" applyFont="1" applyBorder="1" applyAlignment="1">
      <alignment horizontal="center" vertical="center" wrapText="1" readingOrder="2"/>
    </xf>
    <xf numFmtId="1" fontId="14" fillId="0" borderId="33" xfId="0" applyNumberFormat="1" applyFont="1" applyBorder="1" applyAlignment="1">
      <alignment horizontal="center" vertical="center" wrapText="1" readingOrder="2"/>
    </xf>
    <xf numFmtId="1" fontId="14" fillId="0" borderId="17" xfId="0" applyNumberFormat="1" applyFont="1" applyBorder="1" applyAlignment="1">
      <alignment horizontal="center" vertical="center" wrapText="1" readingOrder="2"/>
    </xf>
    <xf numFmtId="1" fontId="14" fillId="0" borderId="13" xfId="0" applyNumberFormat="1" applyFont="1" applyBorder="1" applyAlignment="1">
      <alignment horizontal="center" vertical="center" wrapText="1" readingOrder="2"/>
    </xf>
    <xf numFmtId="1" fontId="14" fillId="0" borderId="22" xfId="0" applyNumberFormat="1" applyFont="1" applyBorder="1" applyAlignment="1">
      <alignment horizontal="center" vertical="center" wrapText="1" readingOrder="2"/>
    </xf>
    <xf numFmtId="1" fontId="14" fillId="0" borderId="23" xfId="0" applyNumberFormat="1" applyFont="1" applyBorder="1" applyAlignment="1">
      <alignment horizontal="center" vertical="center" wrapText="1" readingOrder="2"/>
    </xf>
    <xf numFmtId="1" fontId="14" fillId="0" borderId="34" xfId="0" applyNumberFormat="1" applyFont="1" applyBorder="1" applyAlignment="1">
      <alignment horizontal="center" vertical="center" wrapText="1" readingOrder="2"/>
    </xf>
    <xf numFmtId="1" fontId="14" fillId="0" borderId="18" xfId="0" applyNumberFormat="1" applyFont="1" applyBorder="1" applyAlignment="1">
      <alignment horizontal="center" vertical="center" wrapText="1" readingOrder="2"/>
    </xf>
    <xf numFmtId="1" fontId="14" fillId="0" borderId="35" xfId="0" applyNumberFormat="1" applyFont="1" applyBorder="1" applyAlignment="1">
      <alignment horizontal="center" vertical="center" wrapText="1" readingOrder="2"/>
    </xf>
    <xf numFmtId="1" fontId="20" fillId="0" borderId="36" xfId="0" applyNumberFormat="1" applyFont="1" applyBorder="1" applyAlignment="1">
      <alignment horizontal="center" vertical="center" wrapText="1" readingOrder="2"/>
    </xf>
    <xf numFmtId="1" fontId="14" fillId="0" borderId="10" xfId="0" applyNumberFormat="1" applyFont="1" applyBorder="1" applyAlignment="1">
      <alignment horizontal="center" vertical="center" wrapText="1" readingOrder="2"/>
    </xf>
    <xf numFmtId="1" fontId="14" fillId="0" borderId="37" xfId="0" applyNumberFormat="1" applyFont="1" applyBorder="1" applyAlignment="1">
      <alignment horizontal="center" vertical="center" wrapText="1" readingOrder="2"/>
    </xf>
    <xf numFmtId="1" fontId="14" fillId="0" borderId="24" xfId="0" applyNumberFormat="1" applyFont="1" applyBorder="1" applyAlignment="1">
      <alignment horizontal="center" vertical="center" wrapText="1" readingOrder="2"/>
    </xf>
    <xf numFmtId="1" fontId="21" fillId="0" borderId="1" xfId="0" applyNumberFormat="1" applyFont="1" applyBorder="1" applyAlignment="1">
      <alignment vertical="center"/>
    </xf>
    <xf numFmtId="1" fontId="17" fillId="12" borderId="15" xfId="0" applyNumberFormat="1" applyFont="1" applyFill="1" applyBorder="1" applyAlignment="1">
      <alignment horizontal="center" vertical="center"/>
    </xf>
    <xf numFmtId="1" fontId="19" fillId="12" borderId="6" xfId="0" applyNumberFormat="1" applyFont="1" applyFill="1" applyBorder="1" applyAlignment="1">
      <alignment horizontal="center" vertical="center" wrapText="1" readingOrder="1"/>
    </xf>
    <xf numFmtId="1" fontId="19" fillId="12" borderId="14" xfId="0" applyNumberFormat="1" applyFont="1" applyFill="1" applyBorder="1" applyAlignment="1">
      <alignment horizontal="center" vertical="center" wrapText="1" readingOrder="1"/>
    </xf>
    <xf numFmtId="1" fontId="19" fillId="12" borderId="9" xfId="0" applyNumberFormat="1" applyFont="1" applyFill="1" applyBorder="1" applyAlignment="1">
      <alignment horizontal="center" vertical="center" wrapText="1" readingOrder="1"/>
    </xf>
    <xf numFmtId="1" fontId="19" fillId="12" borderId="16" xfId="0" applyNumberFormat="1" applyFont="1" applyFill="1" applyBorder="1" applyAlignment="1">
      <alignment horizontal="center" vertical="center" wrapText="1" readingOrder="1"/>
    </xf>
    <xf numFmtId="1" fontId="19" fillId="12" borderId="19" xfId="0" applyNumberFormat="1" applyFont="1" applyFill="1" applyBorder="1" applyAlignment="1">
      <alignment horizontal="center" vertical="center" wrapText="1" readingOrder="1"/>
    </xf>
    <xf numFmtId="1" fontId="14" fillId="12" borderId="38" xfId="0" applyNumberFormat="1" applyFont="1" applyFill="1" applyBorder="1" applyAlignment="1">
      <alignment horizontal="right" readingOrder="2"/>
    </xf>
    <xf numFmtId="1" fontId="14" fillId="12" borderId="38" xfId="0" applyNumberFormat="1" applyFont="1" applyFill="1" applyBorder="1" applyAlignment="1">
      <alignment horizontal="right"/>
    </xf>
    <xf numFmtId="1" fontId="14" fillId="12" borderId="38" xfId="0" applyNumberFormat="1" applyFont="1" applyFill="1" applyBorder="1" applyAlignment="1">
      <alignment horizontal="right" vertical="center" readingOrder="2"/>
    </xf>
    <xf numFmtId="1" fontId="14" fillId="12" borderId="38" xfId="0" applyNumberFormat="1" applyFont="1" applyFill="1" applyBorder="1" applyAlignment="1">
      <alignment horizontal="center" vertical="center"/>
    </xf>
    <xf numFmtId="1" fontId="14" fillId="12" borderId="38" xfId="0" applyNumberFormat="1" applyFont="1" applyFill="1" applyBorder="1" applyAlignment="1">
      <alignment horizontal="right" vertical="center"/>
    </xf>
    <xf numFmtId="1" fontId="19" fillId="13" borderId="8" xfId="0" applyNumberFormat="1" applyFont="1" applyFill="1" applyBorder="1" applyAlignment="1">
      <alignment horizontal="center" vertical="center" wrapText="1" readingOrder="2"/>
    </xf>
    <xf numFmtId="1" fontId="19" fillId="13" borderId="23" xfId="0" applyNumberFormat="1" applyFont="1" applyFill="1" applyBorder="1" applyAlignment="1">
      <alignment horizontal="center" vertical="center" wrapText="1" readingOrder="2"/>
    </xf>
    <xf numFmtId="1" fontId="19" fillId="13" borderId="6" xfId="0" applyNumberFormat="1" applyFont="1" applyFill="1" applyBorder="1" applyAlignment="1">
      <alignment horizontal="center" vertical="center" wrapText="1" readingOrder="2"/>
    </xf>
    <xf numFmtId="1" fontId="19" fillId="12" borderId="9" xfId="0" applyNumberFormat="1" applyFont="1" applyFill="1" applyBorder="1" applyAlignment="1">
      <alignment horizontal="center" vertical="center" wrapText="1" readingOrder="2"/>
    </xf>
    <xf numFmtId="1" fontId="19" fillId="13" borderId="9" xfId="0" applyNumberFormat="1" applyFont="1" applyFill="1" applyBorder="1" applyAlignment="1">
      <alignment horizontal="center" vertical="center" wrapText="1" readingOrder="2"/>
    </xf>
    <xf numFmtId="1" fontId="19" fillId="12" borderId="16" xfId="0" applyNumberFormat="1" applyFont="1" applyFill="1" applyBorder="1" applyAlignment="1">
      <alignment horizontal="center" vertical="center" wrapText="1" readingOrder="2"/>
    </xf>
    <xf numFmtId="1" fontId="19" fillId="12" borderId="12" xfId="0" applyNumberFormat="1" applyFont="1" applyFill="1" applyBorder="1" applyAlignment="1">
      <alignment horizontal="right" vertical="center" wrapText="1" readingOrder="2"/>
    </xf>
    <xf numFmtId="1" fontId="19" fillId="12" borderId="6" xfId="0" applyNumberFormat="1" applyFont="1" applyFill="1" applyBorder="1" applyAlignment="1">
      <alignment horizontal="center" vertical="center" wrapText="1" readingOrder="2"/>
    </xf>
    <xf numFmtId="1" fontId="19" fillId="12" borderId="4" xfId="0" applyNumberFormat="1" applyFont="1" applyFill="1" applyBorder="1" applyAlignment="1">
      <alignment horizontal="right" vertical="center" wrapText="1" readingOrder="2"/>
    </xf>
    <xf numFmtId="1" fontId="19" fillId="12" borderId="25" xfId="0" applyNumberFormat="1" applyFont="1" applyFill="1" applyBorder="1" applyAlignment="1">
      <alignment horizontal="right" vertical="center" wrapText="1" readingOrder="2"/>
    </xf>
    <xf numFmtId="1" fontId="19" fillId="12" borderId="17" xfId="0" applyNumberFormat="1" applyFont="1" applyFill="1" applyBorder="1" applyAlignment="1">
      <alignment horizontal="right" vertical="center" wrapText="1" readingOrder="2"/>
    </xf>
    <xf numFmtId="1" fontId="19" fillId="12" borderId="13" xfId="0" applyNumberFormat="1" applyFont="1" applyFill="1" applyBorder="1" applyAlignment="1">
      <alignment horizontal="center" vertical="center" wrapText="1" readingOrder="2"/>
    </xf>
    <xf numFmtId="1" fontId="20" fillId="6" borderId="1" xfId="0" applyNumberFormat="1" applyFont="1" applyFill="1" applyBorder="1" applyAlignment="1">
      <alignment horizontal="right" vertical="center" readingOrder="2"/>
    </xf>
    <xf numFmtId="0" fontId="13" fillId="0" borderId="0" xfId="0" applyFont="1"/>
    <xf numFmtId="1" fontId="14" fillId="4" borderId="38" xfId="0" applyNumberFormat="1" applyFont="1" applyFill="1" applyBorder="1" applyAlignment="1">
      <alignment horizontal="center" vertical="center" wrapText="1" readingOrder="2"/>
    </xf>
    <xf numFmtId="0" fontId="13" fillId="0" borderId="38" xfId="0" applyFont="1" applyBorder="1"/>
    <xf numFmtId="1" fontId="14" fillId="2" borderId="38" xfId="0" applyNumberFormat="1" applyFont="1" applyFill="1" applyBorder="1" applyAlignment="1">
      <alignment horizontal="center" vertical="center"/>
    </xf>
    <xf numFmtId="1" fontId="14" fillId="0" borderId="38" xfId="0" applyNumberFormat="1" applyFont="1" applyBorder="1" applyAlignment="1">
      <alignment horizontal="right" vertical="center"/>
    </xf>
    <xf numFmtId="1" fontId="14" fillId="0" borderId="38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right" vertical="center"/>
    </xf>
    <xf numFmtId="1" fontId="20" fillId="10" borderId="1" xfId="0" applyNumberFormat="1" applyFont="1" applyFill="1" applyBorder="1" applyAlignment="1">
      <alignment horizontal="right" vertical="center" readingOrder="2"/>
    </xf>
    <xf numFmtId="1" fontId="18" fillId="0" borderId="1" xfId="0" applyNumberFormat="1" applyFont="1" applyBorder="1" applyAlignment="1">
      <alignment horizontal="center" vertical="center"/>
    </xf>
    <xf numFmtId="1" fontId="22" fillId="9" borderId="1" xfId="0" applyNumberFormat="1" applyFont="1" applyFill="1" applyBorder="1" applyAlignment="1">
      <alignment horizontal="right" vertical="center" readingOrder="2"/>
    </xf>
    <xf numFmtId="1" fontId="14" fillId="0" borderId="38" xfId="0" applyNumberFormat="1" applyFont="1" applyBorder="1" applyAlignment="1">
      <alignment horizontal="center" vertical="center" wrapText="1" readingOrder="2"/>
    </xf>
    <xf numFmtId="1" fontId="21" fillId="0" borderId="1" xfId="0" applyNumberFormat="1" applyFont="1" applyBorder="1" applyAlignment="1">
      <alignment horizontal="right" vertical="center"/>
    </xf>
    <xf numFmtId="9" fontId="18" fillId="6" borderId="38" xfId="1" applyFont="1" applyFill="1" applyBorder="1" applyAlignment="1">
      <alignment horizontal="center" vertical="center"/>
    </xf>
    <xf numFmtId="9" fontId="13" fillId="0" borderId="38" xfId="1" applyFont="1" applyBorder="1"/>
    <xf numFmtId="1" fontId="18" fillId="6" borderId="38" xfId="0" applyNumberFormat="1" applyFont="1" applyFill="1" applyBorder="1" applyAlignment="1">
      <alignment horizontal="center" vertical="center"/>
    </xf>
    <xf numFmtId="1" fontId="19" fillId="12" borderId="38" xfId="0" applyNumberFormat="1" applyFont="1" applyFill="1" applyBorder="1" applyAlignment="1">
      <alignment horizontal="right" vertical="center" wrapText="1" readingOrder="2"/>
    </xf>
    <xf numFmtId="0" fontId="13" fillId="12" borderId="38" xfId="0" applyFont="1" applyFill="1" applyBorder="1"/>
    <xf numFmtId="1" fontId="14" fillId="11" borderId="38" xfId="0" applyNumberFormat="1" applyFont="1" applyFill="1" applyBorder="1" applyAlignment="1">
      <alignment horizontal="center" vertical="center" wrapText="1" readingOrder="2"/>
    </xf>
    <xf numFmtId="1" fontId="12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right" vertical="center"/>
    </xf>
    <xf numFmtId="1" fontId="14" fillId="12" borderId="38" xfId="0" applyNumberFormat="1" applyFont="1" applyFill="1" applyBorder="1" applyAlignment="1">
      <alignment horizontal="center" vertical="center"/>
    </xf>
    <xf numFmtId="1" fontId="14" fillId="12" borderId="38" xfId="0" applyNumberFormat="1" applyFont="1" applyFill="1" applyBorder="1" applyAlignment="1">
      <alignment horizontal="center"/>
    </xf>
    <xf numFmtId="1" fontId="14" fillId="8" borderId="38" xfId="0" applyNumberFormat="1" applyFont="1" applyFill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/>
    </xf>
    <xf numFmtId="1" fontId="15" fillId="3" borderId="1" xfId="0" applyNumberFormat="1" applyFont="1" applyFill="1" applyBorder="1" applyAlignment="1">
      <alignment horizontal="right" vertical="center" readingOrder="2"/>
    </xf>
    <xf numFmtId="1" fontId="20" fillId="3" borderId="1" xfId="0" applyNumberFormat="1" applyFont="1" applyFill="1" applyBorder="1" applyAlignment="1">
      <alignment horizontal="right" vertical="center" readingOrder="2"/>
    </xf>
    <xf numFmtId="1" fontId="14" fillId="12" borderId="38" xfId="0" applyNumberFormat="1" applyFont="1" applyFill="1" applyBorder="1" applyAlignment="1">
      <alignment horizontal="center" readingOrder="2"/>
    </xf>
    <xf numFmtId="1" fontId="20" fillId="0" borderId="38" xfId="0" applyNumberFormat="1" applyFont="1" applyBorder="1" applyAlignment="1">
      <alignment horizontal="center" vertical="center" wrapText="1" readingOrder="2"/>
    </xf>
    <xf numFmtId="1" fontId="12" fillId="0" borderId="1" xfId="0" applyNumberFormat="1" applyFont="1" applyBorder="1" applyAlignment="1">
      <alignment horizontal="right" vertical="center"/>
    </xf>
    <xf numFmtId="1" fontId="5" fillId="0" borderId="38" xfId="0" applyNumberFormat="1" applyFont="1" applyBorder="1" applyAlignment="1">
      <alignment horizontal="center" vertical="center"/>
    </xf>
    <xf numFmtId="0" fontId="4" fillId="0" borderId="38" xfId="0" applyFont="1" applyBorder="1"/>
    <xf numFmtId="0" fontId="5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0" xfId="0" applyFont="1"/>
    <xf numFmtId="164" fontId="5" fillId="0" borderId="38" xfId="0" applyNumberFormat="1" applyFont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65" fontId="5" fillId="0" borderId="38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2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7"/>
  <sheetViews>
    <sheetView rightToLeft="1" tabSelected="1" view="pageBreakPreview" topLeftCell="A85" zoomScale="55" zoomScaleNormal="50" zoomScaleSheetLayoutView="55" workbookViewId="0">
      <selection activeCell="M72" sqref="M72"/>
    </sheetView>
  </sheetViews>
  <sheetFormatPr defaultColWidth="17.28515625" defaultRowHeight="15.75" customHeight="1" x14ac:dyDescent="0.35"/>
  <cols>
    <col min="1" max="1" width="7.5703125" style="11" customWidth="1"/>
    <col min="2" max="2" width="31.7109375" style="11" customWidth="1"/>
    <col min="3" max="3" width="25.42578125" style="11" customWidth="1"/>
    <col min="4" max="4" width="18.42578125" style="11" customWidth="1"/>
    <col min="5" max="5" width="19.42578125" style="11" customWidth="1"/>
    <col min="6" max="6" width="15.5703125" style="11" customWidth="1"/>
    <col min="7" max="7" width="20" style="11" customWidth="1"/>
    <col min="8" max="8" width="18.140625" style="11" customWidth="1"/>
    <col min="9" max="9" width="17.42578125" style="11" customWidth="1"/>
    <col min="10" max="10" width="12.5703125" style="11" customWidth="1"/>
    <col min="11" max="11" width="26.140625" style="11" customWidth="1"/>
    <col min="12" max="12" width="21.42578125" style="11" customWidth="1"/>
    <col min="13" max="13" width="24.42578125" style="11" customWidth="1"/>
    <col min="14" max="14" width="20" style="11" customWidth="1"/>
    <col min="15" max="15" width="20.28515625" style="11" customWidth="1"/>
    <col min="16" max="16" width="26.140625" style="11" customWidth="1"/>
    <col min="17" max="17" width="24.7109375" style="11" customWidth="1"/>
    <col min="18" max="18" width="17.42578125" style="11" customWidth="1"/>
    <col min="19" max="19" width="9" style="11" customWidth="1"/>
    <col min="20" max="16384" width="17.28515625" style="11"/>
  </cols>
  <sheetData>
    <row r="1" spans="1:20" ht="20.25" customHeight="1" x14ac:dyDescent="0.7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10"/>
    </row>
    <row r="2" spans="1:20" ht="46.5" customHeight="1" x14ac:dyDescent="0.7">
      <c r="A2" s="8"/>
      <c r="B2" s="148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9"/>
      <c r="R2" s="9"/>
      <c r="S2" s="9"/>
      <c r="T2" s="12"/>
    </row>
    <row r="3" spans="1:20" ht="30" customHeight="1" x14ac:dyDescent="0.7">
      <c r="A3" s="8"/>
      <c r="B3" s="149" t="s">
        <v>1</v>
      </c>
      <c r="C3" s="130"/>
      <c r="D3" s="130"/>
      <c r="E3" s="130"/>
      <c r="F3" s="130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9"/>
      <c r="S3" s="9"/>
      <c r="T3" s="12"/>
    </row>
    <row r="4" spans="1:20" ht="30" customHeight="1" x14ac:dyDescent="0.7">
      <c r="A4" s="8"/>
      <c r="B4" s="155" t="s">
        <v>2</v>
      </c>
      <c r="C4" s="130"/>
      <c r="D4" s="130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9"/>
      <c r="S4" s="9"/>
      <c r="T4" s="12"/>
    </row>
    <row r="5" spans="1:20" ht="30" customHeight="1" x14ac:dyDescent="0.7">
      <c r="A5" s="8"/>
      <c r="B5" s="14"/>
      <c r="C5" s="15"/>
      <c r="D5" s="13"/>
      <c r="E5" s="13"/>
      <c r="F5" s="13"/>
      <c r="G5" s="150" t="s">
        <v>3</v>
      </c>
      <c r="H5" s="146"/>
      <c r="I5" s="146"/>
      <c r="J5" s="146"/>
      <c r="K5" s="13"/>
      <c r="L5" s="150" t="s">
        <v>4</v>
      </c>
      <c r="M5" s="146"/>
      <c r="N5" s="13"/>
      <c r="O5" s="13"/>
      <c r="P5" s="13"/>
      <c r="Q5" s="9"/>
      <c r="R5" s="9"/>
      <c r="S5" s="9"/>
      <c r="T5" s="12"/>
    </row>
    <row r="6" spans="1:20" ht="30" customHeight="1" x14ac:dyDescent="0.7">
      <c r="A6" s="8"/>
      <c r="B6" s="14"/>
      <c r="C6" s="15"/>
      <c r="D6" s="13"/>
      <c r="E6" s="13"/>
      <c r="F6" s="13"/>
      <c r="G6" s="112" t="s">
        <v>5</v>
      </c>
      <c r="H6" s="157">
        <v>7</v>
      </c>
      <c r="I6" s="146"/>
      <c r="J6" s="146"/>
      <c r="K6" s="13"/>
      <c r="L6" s="114" t="s">
        <v>6</v>
      </c>
      <c r="M6" s="115">
        <v>40</v>
      </c>
      <c r="N6" s="13"/>
      <c r="O6" s="13"/>
      <c r="P6" s="13"/>
      <c r="Q6" s="9"/>
      <c r="R6" s="9"/>
      <c r="S6" s="9"/>
      <c r="T6" s="12"/>
    </row>
    <row r="7" spans="1:20" ht="30" customHeight="1" x14ac:dyDescent="0.7">
      <c r="A7" s="8"/>
      <c r="B7" s="14"/>
      <c r="C7" s="15"/>
      <c r="D7" s="13"/>
      <c r="E7" s="13"/>
      <c r="F7" s="13"/>
      <c r="G7" s="112" t="s">
        <v>7</v>
      </c>
      <c r="H7" s="157">
        <v>30</v>
      </c>
      <c r="I7" s="146"/>
      <c r="J7" s="146"/>
      <c r="K7" s="13"/>
      <c r="L7" s="114" t="s">
        <v>8</v>
      </c>
      <c r="M7" s="115">
        <f>M6*4</f>
        <v>160</v>
      </c>
      <c r="N7" s="13"/>
      <c r="O7" s="13"/>
      <c r="P7" s="13"/>
      <c r="Q7" s="9"/>
      <c r="R7" s="9"/>
      <c r="S7" s="9"/>
      <c r="T7" s="12"/>
    </row>
    <row r="8" spans="1:20" ht="30" customHeight="1" x14ac:dyDescent="0.7">
      <c r="A8" s="8"/>
      <c r="B8" s="14"/>
      <c r="C8" s="15"/>
      <c r="D8" s="13"/>
      <c r="E8" s="13"/>
      <c r="F8" s="13"/>
      <c r="G8" s="113" t="s">
        <v>9</v>
      </c>
      <c r="H8" s="151">
        <v>365</v>
      </c>
      <c r="I8" s="146"/>
      <c r="J8" s="146"/>
      <c r="K8" s="13"/>
      <c r="L8" s="116" t="s">
        <v>10</v>
      </c>
      <c r="M8" s="115">
        <f>M7*12</f>
        <v>1920</v>
      </c>
      <c r="N8" s="13"/>
      <c r="O8" s="13"/>
      <c r="P8" s="13"/>
      <c r="Q8" s="9"/>
      <c r="R8" s="9"/>
      <c r="S8" s="9"/>
      <c r="T8" s="12"/>
    </row>
    <row r="9" spans="1:20" ht="30" customHeight="1" x14ac:dyDescent="0.7">
      <c r="A9" s="8"/>
      <c r="B9" s="14"/>
      <c r="C9" s="15"/>
      <c r="D9" s="13"/>
      <c r="E9" s="13"/>
      <c r="F9" s="13"/>
      <c r="G9" s="16"/>
      <c r="H9" s="16"/>
      <c r="I9" s="16"/>
      <c r="J9" s="15"/>
      <c r="K9" s="13"/>
      <c r="L9" s="17"/>
      <c r="M9" s="15"/>
      <c r="N9" s="13"/>
      <c r="O9" s="13"/>
      <c r="P9" s="13"/>
      <c r="Q9" s="9"/>
      <c r="R9" s="9"/>
      <c r="S9" s="9"/>
      <c r="T9" s="12"/>
    </row>
    <row r="10" spans="1:20" ht="30" customHeight="1" x14ac:dyDescent="0.7">
      <c r="A10" s="8"/>
      <c r="B10" s="13"/>
      <c r="C10" s="16"/>
      <c r="D10" s="16"/>
      <c r="E10" s="154" t="s">
        <v>11</v>
      </c>
      <c r="F10" s="130"/>
      <c r="G10" s="130"/>
      <c r="H10" s="18"/>
      <c r="I10" s="18"/>
      <c r="J10" s="16"/>
      <c r="K10" s="15"/>
      <c r="L10" s="15"/>
      <c r="M10" s="15"/>
      <c r="N10" s="154" t="s">
        <v>12</v>
      </c>
      <c r="O10" s="130"/>
      <c r="P10" s="130"/>
      <c r="Q10" s="9"/>
      <c r="R10" s="9"/>
      <c r="S10" s="9"/>
      <c r="T10" s="12"/>
    </row>
    <row r="11" spans="1:20" ht="30" customHeight="1" x14ac:dyDescent="0.7">
      <c r="A11" s="8"/>
      <c r="B11" s="19" t="s">
        <v>13</v>
      </c>
      <c r="C11" s="106" t="s">
        <v>14</v>
      </c>
      <c r="D11" s="106" t="s">
        <v>15</v>
      </c>
      <c r="E11" s="20" t="s">
        <v>16</v>
      </c>
      <c r="F11" s="20" t="s">
        <v>17</v>
      </c>
      <c r="G11" s="20" t="s">
        <v>18</v>
      </c>
      <c r="H11" s="20" t="s">
        <v>19</v>
      </c>
      <c r="I11" s="20" t="s">
        <v>20</v>
      </c>
      <c r="J11" s="13"/>
      <c r="K11" s="19" t="s">
        <v>21</v>
      </c>
      <c r="L11" s="106" t="s">
        <v>22</v>
      </c>
      <c r="M11" s="106" t="s">
        <v>23</v>
      </c>
      <c r="N11" s="20" t="s">
        <v>24</v>
      </c>
      <c r="O11" s="20" t="s">
        <v>25</v>
      </c>
      <c r="P11" s="20" t="s">
        <v>26</v>
      </c>
      <c r="Q11" s="20" t="s">
        <v>27</v>
      </c>
      <c r="R11" s="20" t="s">
        <v>28</v>
      </c>
      <c r="S11" s="9"/>
      <c r="T11" s="12"/>
    </row>
    <row r="12" spans="1:20" ht="30" customHeight="1" x14ac:dyDescent="0.7">
      <c r="A12" s="8"/>
      <c r="B12" s="21" t="s">
        <v>29</v>
      </c>
      <c r="C12" s="107" t="s">
        <v>222</v>
      </c>
      <c r="D12" s="108">
        <v>4000</v>
      </c>
      <c r="E12" s="22">
        <f t="shared" ref="E12:E21" si="0">D12</f>
        <v>4000</v>
      </c>
      <c r="F12" s="22">
        <f t="shared" ref="F12:F21" si="1">(E12*0.05)+E12</f>
        <v>4200</v>
      </c>
      <c r="G12" s="22">
        <f t="shared" ref="G12:G21" si="2">(F12*0.1)+F12</f>
        <v>4620</v>
      </c>
      <c r="H12" s="22">
        <f t="shared" ref="H12:H21" si="3">(G12*0.12)+G12</f>
        <v>5174.3999999999996</v>
      </c>
      <c r="I12" s="22">
        <f t="shared" ref="I12:I21" si="4">(H12*0.13)+H12</f>
        <v>5847.0720000000001</v>
      </c>
      <c r="J12" s="13"/>
      <c r="K12" s="21" t="s">
        <v>30</v>
      </c>
      <c r="L12" s="107" t="s">
        <v>232</v>
      </c>
      <c r="M12" s="108">
        <v>15</v>
      </c>
      <c r="N12" s="22">
        <f>M12*E12</f>
        <v>60000</v>
      </c>
      <c r="O12" s="22">
        <f t="shared" ref="O12:O21" si="5">(N12*0.05)+N12</f>
        <v>63000</v>
      </c>
      <c r="P12" s="22">
        <f>(O12*0.1)+O12</f>
        <v>69300</v>
      </c>
      <c r="Q12" s="22">
        <f t="shared" ref="Q12:Q21" si="6">(P12*0.12)+P12</f>
        <v>77616</v>
      </c>
      <c r="R12" s="22">
        <f t="shared" ref="R12:R21" si="7">(Q12*0.13)+Q12</f>
        <v>87706.08</v>
      </c>
      <c r="S12" s="9"/>
      <c r="T12" s="12"/>
    </row>
    <row r="13" spans="1:20" ht="30" customHeight="1" x14ac:dyDescent="0.7">
      <c r="A13" s="8"/>
      <c r="B13" s="23" t="s">
        <v>31</v>
      </c>
      <c r="C13" s="109" t="s">
        <v>223</v>
      </c>
      <c r="D13" s="108">
        <v>8000</v>
      </c>
      <c r="E13" s="22">
        <f t="shared" si="0"/>
        <v>8000</v>
      </c>
      <c r="F13" s="22">
        <f t="shared" si="1"/>
        <v>8400</v>
      </c>
      <c r="G13" s="22">
        <f t="shared" si="2"/>
        <v>9240</v>
      </c>
      <c r="H13" s="22">
        <f t="shared" si="3"/>
        <v>10348.799999999999</v>
      </c>
      <c r="I13" s="22">
        <f t="shared" si="4"/>
        <v>11694.144</v>
      </c>
      <c r="J13" s="13"/>
      <c r="K13" s="23" t="s">
        <v>32</v>
      </c>
      <c r="L13" s="109" t="s">
        <v>223</v>
      </c>
      <c r="M13" s="108">
        <v>8</v>
      </c>
      <c r="N13" s="24">
        <f t="shared" ref="N13:N21" si="8">D13*M13</f>
        <v>64000</v>
      </c>
      <c r="O13" s="22">
        <f t="shared" si="5"/>
        <v>67200</v>
      </c>
      <c r="P13" s="22">
        <f t="shared" ref="P13:P21" si="9">(O13*0.15)+O13</f>
        <v>77280</v>
      </c>
      <c r="Q13" s="22">
        <f t="shared" si="6"/>
        <v>86553.600000000006</v>
      </c>
      <c r="R13" s="22">
        <f t="shared" si="7"/>
        <v>97805.567999999999</v>
      </c>
      <c r="S13" s="9"/>
      <c r="T13" s="12"/>
    </row>
    <row r="14" spans="1:20" ht="30" customHeight="1" x14ac:dyDescent="0.7">
      <c r="A14" s="8"/>
      <c r="B14" s="23" t="s">
        <v>33</v>
      </c>
      <c r="C14" s="109" t="s">
        <v>224</v>
      </c>
      <c r="D14" s="108">
        <v>10000</v>
      </c>
      <c r="E14" s="22">
        <f t="shared" si="0"/>
        <v>10000</v>
      </c>
      <c r="F14" s="22">
        <f t="shared" si="1"/>
        <v>10500</v>
      </c>
      <c r="G14" s="22">
        <f t="shared" si="2"/>
        <v>11550</v>
      </c>
      <c r="H14" s="22">
        <f t="shared" si="3"/>
        <v>12936</v>
      </c>
      <c r="I14" s="22">
        <f t="shared" si="4"/>
        <v>14617.68</v>
      </c>
      <c r="J14" s="13"/>
      <c r="K14" s="23" t="s">
        <v>34</v>
      </c>
      <c r="L14" s="109" t="s">
        <v>224</v>
      </c>
      <c r="M14" s="108">
        <v>3</v>
      </c>
      <c r="N14" s="24">
        <f t="shared" si="8"/>
        <v>30000</v>
      </c>
      <c r="O14" s="22">
        <f t="shared" si="5"/>
        <v>31500</v>
      </c>
      <c r="P14" s="22">
        <f>(O14*0.15)+O14</f>
        <v>36225</v>
      </c>
      <c r="Q14" s="22">
        <f>(P14*0.12)+P14</f>
        <v>40572</v>
      </c>
      <c r="R14" s="22">
        <f t="shared" si="7"/>
        <v>45846.36</v>
      </c>
      <c r="S14" s="9"/>
      <c r="T14" s="12"/>
    </row>
    <row r="15" spans="1:20" ht="30" customHeight="1" x14ac:dyDescent="0.7">
      <c r="A15" s="8"/>
      <c r="B15" s="23" t="s">
        <v>35</v>
      </c>
      <c r="C15" s="110" t="s">
        <v>225</v>
      </c>
      <c r="D15" s="108">
        <v>6000</v>
      </c>
      <c r="E15" s="22">
        <f t="shared" si="0"/>
        <v>6000</v>
      </c>
      <c r="F15" s="22">
        <f t="shared" si="1"/>
        <v>6300</v>
      </c>
      <c r="G15" s="22">
        <f t="shared" si="2"/>
        <v>6930</v>
      </c>
      <c r="H15" s="22">
        <f t="shared" si="3"/>
        <v>7761.6</v>
      </c>
      <c r="I15" s="22">
        <f t="shared" si="4"/>
        <v>8770.6080000000002</v>
      </c>
      <c r="J15" s="13"/>
      <c r="K15" s="23" t="s">
        <v>36</v>
      </c>
      <c r="L15" s="110" t="s">
        <v>225</v>
      </c>
      <c r="M15" s="108">
        <v>15</v>
      </c>
      <c r="N15" s="24">
        <f t="shared" si="8"/>
        <v>90000</v>
      </c>
      <c r="O15" s="22">
        <f t="shared" si="5"/>
        <v>94500</v>
      </c>
      <c r="P15" s="22">
        <f t="shared" si="9"/>
        <v>108675</v>
      </c>
      <c r="Q15" s="22">
        <f t="shared" si="6"/>
        <v>121716</v>
      </c>
      <c r="R15" s="22">
        <f t="shared" si="7"/>
        <v>137539.07999999999</v>
      </c>
      <c r="S15" s="9"/>
      <c r="T15" s="12"/>
    </row>
    <row r="16" spans="1:20" ht="30" customHeight="1" x14ac:dyDescent="0.7">
      <c r="A16" s="8"/>
      <c r="B16" s="23" t="s">
        <v>37</v>
      </c>
      <c r="C16" s="110" t="s">
        <v>226</v>
      </c>
      <c r="D16" s="108">
        <v>4000</v>
      </c>
      <c r="E16" s="22">
        <f t="shared" si="0"/>
        <v>4000</v>
      </c>
      <c r="F16" s="22">
        <f t="shared" si="1"/>
        <v>4200</v>
      </c>
      <c r="G16" s="22">
        <f t="shared" si="2"/>
        <v>4620</v>
      </c>
      <c r="H16" s="22">
        <f t="shared" si="3"/>
        <v>5174.3999999999996</v>
      </c>
      <c r="I16" s="22">
        <f t="shared" si="4"/>
        <v>5847.0720000000001</v>
      </c>
      <c r="J16" s="13"/>
      <c r="K16" s="23" t="s">
        <v>38</v>
      </c>
      <c r="L16" s="110" t="s">
        <v>233</v>
      </c>
      <c r="M16" s="108">
        <v>2</v>
      </c>
      <c r="N16" s="24">
        <f t="shared" si="8"/>
        <v>8000</v>
      </c>
      <c r="O16" s="22">
        <f t="shared" si="5"/>
        <v>8400</v>
      </c>
      <c r="P16" s="22">
        <f t="shared" si="9"/>
        <v>9660</v>
      </c>
      <c r="Q16" s="22">
        <f t="shared" si="6"/>
        <v>10819.2</v>
      </c>
      <c r="R16" s="22">
        <f t="shared" si="7"/>
        <v>12225.696</v>
      </c>
      <c r="S16" s="9"/>
      <c r="T16" s="12"/>
    </row>
    <row r="17" spans="1:20" ht="30" customHeight="1" x14ac:dyDescent="0.7">
      <c r="A17" s="8"/>
      <c r="B17" s="23" t="s">
        <v>39</v>
      </c>
      <c r="C17" s="110" t="s">
        <v>227</v>
      </c>
      <c r="D17" s="108">
        <v>11000</v>
      </c>
      <c r="E17" s="22">
        <f t="shared" si="0"/>
        <v>11000</v>
      </c>
      <c r="F17" s="22">
        <f t="shared" si="1"/>
        <v>11550</v>
      </c>
      <c r="G17" s="22">
        <f t="shared" si="2"/>
        <v>12705</v>
      </c>
      <c r="H17" s="22">
        <f t="shared" si="3"/>
        <v>14229.6</v>
      </c>
      <c r="I17" s="22">
        <f t="shared" si="4"/>
        <v>16079.448</v>
      </c>
      <c r="J17" s="13"/>
      <c r="K17" s="23" t="s">
        <v>40</v>
      </c>
      <c r="L17" s="110" t="s">
        <v>227</v>
      </c>
      <c r="M17" s="108">
        <v>5</v>
      </c>
      <c r="N17" s="24">
        <f t="shared" si="8"/>
        <v>55000</v>
      </c>
      <c r="O17" s="22">
        <f t="shared" si="5"/>
        <v>57750</v>
      </c>
      <c r="P17" s="22">
        <f t="shared" si="9"/>
        <v>66412.5</v>
      </c>
      <c r="Q17" s="22">
        <f t="shared" si="6"/>
        <v>74382</v>
      </c>
      <c r="R17" s="22">
        <f t="shared" si="7"/>
        <v>84051.66</v>
      </c>
      <c r="S17" s="9"/>
      <c r="T17" s="12"/>
    </row>
    <row r="18" spans="1:20" ht="30" customHeight="1" x14ac:dyDescent="0.7">
      <c r="A18" s="8"/>
      <c r="B18" s="23" t="s">
        <v>41</v>
      </c>
      <c r="C18" s="110" t="s">
        <v>228</v>
      </c>
      <c r="D18" s="108">
        <v>7000</v>
      </c>
      <c r="E18" s="22">
        <f t="shared" si="0"/>
        <v>7000</v>
      </c>
      <c r="F18" s="22">
        <f t="shared" si="1"/>
        <v>7350</v>
      </c>
      <c r="G18" s="22">
        <f t="shared" si="2"/>
        <v>8085</v>
      </c>
      <c r="H18" s="22">
        <f t="shared" si="3"/>
        <v>9055.2000000000007</v>
      </c>
      <c r="I18" s="22">
        <f t="shared" si="4"/>
        <v>10232.376</v>
      </c>
      <c r="J18" s="13"/>
      <c r="K18" s="23" t="s">
        <v>42</v>
      </c>
      <c r="L18" s="110" t="s">
        <v>228</v>
      </c>
      <c r="M18" s="108">
        <v>50</v>
      </c>
      <c r="N18" s="24">
        <f t="shared" si="8"/>
        <v>350000</v>
      </c>
      <c r="O18" s="22">
        <f t="shared" si="5"/>
        <v>367500</v>
      </c>
      <c r="P18" s="22">
        <f t="shared" si="9"/>
        <v>422625</v>
      </c>
      <c r="Q18" s="22">
        <f t="shared" si="6"/>
        <v>473340</v>
      </c>
      <c r="R18" s="22">
        <f t="shared" si="7"/>
        <v>534874.19999999995</v>
      </c>
      <c r="S18" s="9"/>
      <c r="T18" s="12"/>
    </row>
    <row r="19" spans="1:20" ht="30" customHeight="1" x14ac:dyDescent="0.7">
      <c r="A19" s="8"/>
      <c r="B19" s="23" t="s">
        <v>43</v>
      </c>
      <c r="C19" s="110" t="s">
        <v>229</v>
      </c>
      <c r="D19" s="108">
        <v>6000</v>
      </c>
      <c r="E19" s="22">
        <f t="shared" si="0"/>
        <v>6000</v>
      </c>
      <c r="F19" s="22">
        <f t="shared" si="1"/>
        <v>6300</v>
      </c>
      <c r="G19" s="22">
        <f t="shared" si="2"/>
        <v>6930</v>
      </c>
      <c r="H19" s="22">
        <f t="shared" si="3"/>
        <v>7761.6</v>
      </c>
      <c r="I19" s="22">
        <f t="shared" si="4"/>
        <v>8770.6080000000002</v>
      </c>
      <c r="J19" s="13"/>
      <c r="K19" s="23" t="s">
        <v>44</v>
      </c>
      <c r="L19" s="110" t="s">
        <v>229</v>
      </c>
      <c r="M19" s="108">
        <v>50</v>
      </c>
      <c r="N19" s="24">
        <f t="shared" si="8"/>
        <v>300000</v>
      </c>
      <c r="O19" s="22">
        <f t="shared" si="5"/>
        <v>315000</v>
      </c>
      <c r="P19" s="22">
        <f t="shared" si="9"/>
        <v>362250</v>
      </c>
      <c r="Q19" s="22">
        <f t="shared" si="6"/>
        <v>405720</v>
      </c>
      <c r="R19" s="22">
        <f t="shared" si="7"/>
        <v>458463.6</v>
      </c>
      <c r="S19" s="9"/>
      <c r="T19" s="12"/>
    </row>
    <row r="20" spans="1:20" ht="30" customHeight="1" x14ac:dyDescent="0.7">
      <c r="A20" s="8"/>
      <c r="B20" s="23" t="s">
        <v>45</v>
      </c>
      <c r="C20" s="110" t="s">
        <v>230</v>
      </c>
      <c r="D20" s="108">
        <v>9000</v>
      </c>
      <c r="E20" s="22">
        <f t="shared" si="0"/>
        <v>9000</v>
      </c>
      <c r="F20" s="22">
        <f t="shared" si="1"/>
        <v>9450</v>
      </c>
      <c r="G20" s="22">
        <f t="shared" si="2"/>
        <v>10395</v>
      </c>
      <c r="H20" s="22">
        <f t="shared" si="3"/>
        <v>11642.4</v>
      </c>
      <c r="I20" s="22">
        <f t="shared" si="4"/>
        <v>13155.912</v>
      </c>
      <c r="J20" s="13"/>
      <c r="K20" s="23" t="s">
        <v>46</v>
      </c>
      <c r="L20" s="110" t="s">
        <v>234</v>
      </c>
      <c r="M20" s="108">
        <v>9</v>
      </c>
      <c r="N20" s="24">
        <f t="shared" si="8"/>
        <v>81000</v>
      </c>
      <c r="O20" s="22">
        <f t="shared" si="5"/>
        <v>85050</v>
      </c>
      <c r="P20" s="22">
        <f t="shared" si="9"/>
        <v>97807.5</v>
      </c>
      <c r="Q20" s="22">
        <f t="shared" si="6"/>
        <v>109544.4</v>
      </c>
      <c r="R20" s="22">
        <f t="shared" si="7"/>
        <v>123785.17199999999</v>
      </c>
      <c r="S20" s="9"/>
      <c r="T20" s="12"/>
    </row>
    <row r="21" spans="1:20" ht="30" customHeight="1" x14ac:dyDescent="0.7">
      <c r="A21" s="8"/>
      <c r="B21" s="25" t="s">
        <v>47</v>
      </c>
      <c r="C21" s="110" t="s">
        <v>231</v>
      </c>
      <c r="D21" s="111">
        <v>10000</v>
      </c>
      <c r="E21" s="26">
        <f t="shared" si="0"/>
        <v>10000</v>
      </c>
      <c r="F21" s="27">
        <f t="shared" si="1"/>
        <v>10500</v>
      </c>
      <c r="G21" s="27">
        <f t="shared" si="2"/>
        <v>11550</v>
      </c>
      <c r="H21" s="27">
        <f t="shared" si="3"/>
        <v>12936</v>
      </c>
      <c r="I21" s="27">
        <f t="shared" si="4"/>
        <v>14617.68</v>
      </c>
      <c r="J21" s="13"/>
      <c r="K21" s="28" t="s">
        <v>48</v>
      </c>
      <c r="L21" s="110" t="s">
        <v>231</v>
      </c>
      <c r="M21" s="111">
        <v>7</v>
      </c>
      <c r="N21" s="29">
        <f t="shared" si="8"/>
        <v>70000</v>
      </c>
      <c r="O21" s="22">
        <f t="shared" si="5"/>
        <v>73500</v>
      </c>
      <c r="P21" s="30">
        <f t="shared" si="9"/>
        <v>84525</v>
      </c>
      <c r="Q21" s="22">
        <f t="shared" si="6"/>
        <v>94668</v>
      </c>
      <c r="R21" s="22">
        <f t="shared" si="7"/>
        <v>106974.84</v>
      </c>
      <c r="S21" s="9"/>
      <c r="T21" s="12"/>
    </row>
    <row r="22" spans="1:20" ht="30" customHeight="1" x14ac:dyDescent="0.7">
      <c r="A22" s="8"/>
      <c r="B22" s="31" t="s">
        <v>49</v>
      </c>
      <c r="C22" s="144"/>
      <c r="D22" s="132"/>
      <c r="E22" s="32">
        <f t="shared" ref="E22:I22" si="10">SUM(E12:E21)</f>
        <v>75000</v>
      </c>
      <c r="F22" s="33">
        <f t="shared" si="10"/>
        <v>78750</v>
      </c>
      <c r="G22" s="33">
        <f t="shared" si="10"/>
        <v>86625</v>
      </c>
      <c r="H22" s="33">
        <f t="shared" si="10"/>
        <v>97020</v>
      </c>
      <c r="I22" s="33">
        <f t="shared" si="10"/>
        <v>109632.6</v>
      </c>
      <c r="J22" s="13"/>
      <c r="K22" s="34" t="s">
        <v>50</v>
      </c>
      <c r="L22" s="35"/>
      <c r="M22" s="36">
        <f t="shared" ref="M22:R22" si="11">SUM(M12:M21)</f>
        <v>164</v>
      </c>
      <c r="N22" s="37">
        <f t="shared" si="11"/>
        <v>1108000</v>
      </c>
      <c r="O22" s="37">
        <f t="shared" si="11"/>
        <v>1163400</v>
      </c>
      <c r="P22" s="37">
        <f t="shared" si="11"/>
        <v>1334760</v>
      </c>
      <c r="Q22" s="37">
        <f t="shared" si="11"/>
        <v>1494931.2</v>
      </c>
      <c r="R22" s="37">
        <f t="shared" si="11"/>
        <v>1689272.2560000001</v>
      </c>
      <c r="S22" s="9"/>
      <c r="T22" s="12"/>
    </row>
    <row r="23" spans="1:20" s="48" customFormat="1" ht="30" customHeight="1" x14ac:dyDescent="0.7">
      <c r="A23" s="38"/>
      <c r="B23" s="39" t="s">
        <v>51</v>
      </c>
      <c r="C23" s="142"/>
      <c r="D23" s="143"/>
      <c r="E23" s="40"/>
      <c r="F23" s="40">
        <f t="shared" ref="F23:I23" si="12">(F22-E22)/E22</f>
        <v>0.05</v>
      </c>
      <c r="G23" s="40">
        <f t="shared" si="12"/>
        <v>0.1</v>
      </c>
      <c r="H23" s="40">
        <f t="shared" si="12"/>
        <v>0.12</v>
      </c>
      <c r="I23" s="40">
        <f t="shared" si="12"/>
        <v>0.13000000000000006</v>
      </c>
      <c r="J23" s="41"/>
      <c r="K23" s="42" t="s">
        <v>52</v>
      </c>
      <c r="L23" s="43"/>
      <c r="M23" s="44">
        <f>M22/10</f>
        <v>16.399999999999999</v>
      </c>
      <c r="N23" s="45"/>
      <c r="O23" s="45">
        <f t="shared" ref="O23:R23" si="13">(O22-N22)/N22</f>
        <v>0.05</v>
      </c>
      <c r="P23" s="45">
        <f t="shared" si="13"/>
        <v>0.14729241877256319</v>
      </c>
      <c r="Q23" s="45">
        <f t="shared" si="13"/>
        <v>0.11999999999999997</v>
      </c>
      <c r="R23" s="45">
        <f t="shared" si="13"/>
        <v>0.13000000000000006</v>
      </c>
      <c r="S23" s="46"/>
      <c r="T23" s="47"/>
    </row>
    <row r="24" spans="1:20" ht="30" customHeight="1" x14ac:dyDescent="0.7">
      <c r="A24" s="8"/>
      <c r="B24" s="15"/>
      <c r="C24" s="49"/>
      <c r="D24" s="49"/>
      <c r="E24" s="49"/>
      <c r="F24" s="49"/>
      <c r="G24" s="49"/>
      <c r="H24" s="49"/>
      <c r="I24" s="49"/>
      <c r="J24" s="13"/>
      <c r="K24" s="15"/>
      <c r="L24" s="50"/>
      <c r="M24" s="50"/>
      <c r="N24" s="49"/>
      <c r="O24" s="49"/>
      <c r="P24" s="49"/>
      <c r="Q24" s="9"/>
      <c r="R24" s="9"/>
      <c r="S24" s="9"/>
      <c r="T24" s="12"/>
    </row>
    <row r="25" spans="1:20" ht="30" customHeight="1" x14ac:dyDescent="0.7">
      <c r="A25" s="8"/>
      <c r="B25" s="156" t="s">
        <v>53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9"/>
      <c r="R25" s="9"/>
      <c r="S25" s="9"/>
      <c r="T25" s="12"/>
    </row>
    <row r="26" spans="1:20" ht="30" customHeight="1" x14ac:dyDescent="0.7">
      <c r="A26" s="8"/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9"/>
      <c r="R26" s="9"/>
      <c r="S26" s="9"/>
      <c r="T26" s="12"/>
    </row>
    <row r="27" spans="1:20" ht="30" customHeight="1" x14ac:dyDescent="0.7">
      <c r="A27" s="8"/>
      <c r="B27" s="13"/>
      <c r="C27" s="13"/>
      <c r="D27" s="13"/>
      <c r="E27" s="13"/>
      <c r="F27" s="152" t="s">
        <v>54</v>
      </c>
      <c r="G27" s="132"/>
      <c r="H27" s="132"/>
      <c r="I27" s="132"/>
      <c r="J27" s="135">
        <f>(E22*0.04)+E22</f>
        <v>78000</v>
      </c>
      <c r="K27" s="132"/>
      <c r="L27" s="132"/>
      <c r="M27" s="51">
        <v>1.04</v>
      </c>
      <c r="N27" s="52">
        <f>M72/J27</f>
        <v>6.9871794871794872</v>
      </c>
      <c r="O27" s="13"/>
      <c r="P27" s="13"/>
      <c r="Q27" s="9"/>
      <c r="R27" s="9"/>
      <c r="S27" s="9"/>
      <c r="T27" s="12"/>
    </row>
    <row r="28" spans="1:20" ht="30" customHeight="1" x14ac:dyDescent="0.7">
      <c r="A28" s="8"/>
      <c r="B28" s="13"/>
      <c r="C28" s="13"/>
      <c r="D28" s="13"/>
      <c r="E28" s="13"/>
      <c r="F28" s="152" t="s">
        <v>55</v>
      </c>
      <c r="G28" s="132"/>
      <c r="H28" s="132"/>
      <c r="I28" s="132"/>
      <c r="J28" s="135">
        <f>(F22*0.05)+F22</f>
        <v>82687.5</v>
      </c>
      <c r="K28" s="132"/>
      <c r="L28" s="132"/>
      <c r="M28" s="51">
        <v>1.05</v>
      </c>
      <c r="N28" s="52">
        <f>N72/J28</f>
        <v>7.0524565381708237</v>
      </c>
      <c r="O28" s="13"/>
      <c r="P28" s="13"/>
      <c r="Q28" s="9"/>
      <c r="R28" s="9"/>
      <c r="S28" s="9"/>
      <c r="T28" s="12"/>
    </row>
    <row r="29" spans="1:20" ht="30" customHeight="1" x14ac:dyDescent="0.7">
      <c r="A29" s="8"/>
      <c r="B29" s="13"/>
      <c r="C29" s="13"/>
      <c r="D29" s="13"/>
      <c r="E29" s="13"/>
      <c r="F29" s="152" t="s">
        <v>56</v>
      </c>
      <c r="G29" s="132"/>
      <c r="H29" s="132"/>
      <c r="I29" s="132"/>
      <c r="J29" s="135">
        <f>(G22*0.06)+G22</f>
        <v>91822.5</v>
      </c>
      <c r="K29" s="132"/>
      <c r="L29" s="132"/>
      <c r="M29" s="51">
        <v>1.06</v>
      </c>
      <c r="N29" s="52">
        <f t="shared" ref="N29:N31" si="14">O72/J29</f>
        <v>6.9859239293201556</v>
      </c>
      <c r="O29" s="13"/>
      <c r="P29" s="13"/>
      <c r="Q29" s="9"/>
      <c r="R29" s="9"/>
      <c r="S29" s="9"/>
      <c r="T29" s="12"/>
    </row>
    <row r="30" spans="1:20" ht="30" customHeight="1" x14ac:dyDescent="0.7">
      <c r="A30" s="8"/>
      <c r="B30" s="13"/>
      <c r="C30" s="13"/>
      <c r="D30" s="13"/>
      <c r="E30" s="13"/>
      <c r="F30" s="152" t="s">
        <v>57</v>
      </c>
      <c r="G30" s="132"/>
      <c r="H30" s="132"/>
      <c r="I30" s="132"/>
      <c r="J30" s="135">
        <f>(H22*0.07)+H22</f>
        <v>103811.4</v>
      </c>
      <c r="K30" s="132"/>
      <c r="L30" s="132"/>
      <c r="M30" s="51">
        <v>1.07</v>
      </c>
      <c r="N30" s="52">
        <f t="shared" si="14"/>
        <v>0</v>
      </c>
      <c r="O30" s="13"/>
      <c r="P30" s="13"/>
      <c r="Q30" s="9"/>
      <c r="R30" s="9"/>
      <c r="S30" s="9"/>
      <c r="T30" s="12"/>
    </row>
    <row r="31" spans="1:20" ht="30" customHeight="1" x14ac:dyDescent="0.7">
      <c r="A31" s="8"/>
      <c r="B31" s="13"/>
      <c r="C31" s="13"/>
      <c r="D31" s="13"/>
      <c r="E31" s="13"/>
      <c r="F31" s="152" t="s">
        <v>58</v>
      </c>
      <c r="G31" s="132"/>
      <c r="H31" s="132"/>
      <c r="I31" s="132"/>
      <c r="J31" s="135">
        <f>(I22*0.08)+I22</f>
        <v>118403.20800000001</v>
      </c>
      <c r="K31" s="132"/>
      <c r="L31" s="132"/>
      <c r="M31" s="51">
        <v>1.08</v>
      </c>
      <c r="N31" s="52">
        <f t="shared" si="14"/>
        <v>0</v>
      </c>
      <c r="O31" s="13"/>
      <c r="P31" s="13"/>
      <c r="Q31" s="9"/>
      <c r="R31" s="9"/>
      <c r="S31" s="9"/>
      <c r="T31" s="12"/>
    </row>
    <row r="32" spans="1:20" ht="30" customHeight="1" x14ac:dyDescent="0.7">
      <c r="A32" s="8"/>
      <c r="B32" s="13"/>
      <c r="C32" s="13"/>
      <c r="D32" s="13"/>
      <c r="E32" s="13"/>
      <c r="F32" s="15"/>
      <c r="G32" s="15"/>
      <c r="H32" s="15"/>
      <c r="I32" s="15"/>
      <c r="J32" s="15"/>
      <c r="K32" s="15"/>
      <c r="L32" s="15"/>
      <c r="M32" s="53"/>
      <c r="N32" s="13"/>
      <c r="O32" s="13"/>
      <c r="P32" s="13"/>
      <c r="Q32" s="9"/>
      <c r="R32" s="9"/>
      <c r="S32" s="9"/>
      <c r="T32" s="12"/>
    </row>
    <row r="33" spans="1:20" ht="30" customHeight="1" x14ac:dyDescent="0.7">
      <c r="A33" s="8"/>
      <c r="B33" s="136" t="s">
        <v>59</v>
      </c>
      <c r="C33" s="130"/>
      <c r="D33" s="130"/>
      <c r="E33" s="130"/>
      <c r="F33" s="130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9"/>
      <c r="R33" s="9"/>
      <c r="S33" s="9"/>
      <c r="T33" s="12"/>
    </row>
    <row r="34" spans="1:20" ht="30" customHeight="1" x14ac:dyDescent="0.7">
      <c r="A34" s="8"/>
      <c r="B34" s="153" t="s">
        <v>60</v>
      </c>
      <c r="C34" s="13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9"/>
      <c r="R34" s="9"/>
      <c r="S34" s="9"/>
      <c r="T34" s="12"/>
    </row>
    <row r="35" spans="1:20" ht="30" customHeight="1" x14ac:dyDescent="0.7">
      <c r="A35" s="8"/>
      <c r="B35" s="129" t="s">
        <v>61</v>
      </c>
      <c r="C35" s="130"/>
      <c r="D35" s="130"/>
      <c r="E35" s="130"/>
      <c r="F35" s="13"/>
      <c r="G35" s="13"/>
      <c r="H35" s="13"/>
      <c r="I35" s="13"/>
      <c r="J35" s="13"/>
      <c r="K35" s="13"/>
      <c r="L35" s="129" t="s">
        <v>62</v>
      </c>
      <c r="M35" s="130"/>
      <c r="N35" s="130"/>
      <c r="O35" s="130"/>
      <c r="P35" s="13"/>
      <c r="Q35" s="13"/>
      <c r="R35" s="9"/>
      <c r="S35" s="9"/>
      <c r="T35" s="12"/>
    </row>
    <row r="36" spans="1:20" ht="30" customHeight="1" x14ac:dyDescent="0.7">
      <c r="A36" s="8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3"/>
      <c r="N36" s="13"/>
      <c r="O36" s="13"/>
      <c r="P36" s="13"/>
      <c r="Q36" s="13"/>
      <c r="R36" s="9"/>
      <c r="S36" s="9"/>
      <c r="T36" s="12"/>
    </row>
    <row r="37" spans="1:20" ht="54" customHeight="1" x14ac:dyDescent="0.7">
      <c r="A37" s="8"/>
      <c r="B37" s="54" t="s">
        <v>63</v>
      </c>
      <c r="C37" s="55" t="s">
        <v>64</v>
      </c>
      <c r="D37" s="56" t="s">
        <v>65</v>
      </c>
      <c r="E37" s="57" t="s">
        <v>66</v>
      </c>
      <c r="F37" s="13"/>
      <c r="G37" s="13"/>
      <c r="H37" s="13"/>
      <c r="I37" s="13"/>
      <c r="J37" s="13"/>
      <c r="K37" s="13"/>
      <c r="L37" s="54" t="s">
        <v>67</v>
      </c>
      <c r="M37" s="58" t="s">
        <v>68</v>
      </c>
      <c r="N37" s="56" t="s">
        <v>69</v>
      </c>
      <c r="O37" s="57" t="s">
        <v>70</v>
      </c>
      <c r="P37" s="13"/>
      <c r="Q37" s="13"/>
      <c r="R37" s="9"/>
      <c r="S37" s="9"/>
      <c r="T37" s="12"/>
    </row>
    <row r="38" spans="1:20" ht="30" customHeight="1" x14ac:dyDescent="0.7">
      <c r="A38" s="8"/>
      <c r="B38" s="59">
        <v>1</v>
      </c>
      <c r="C38" s="119" t="s">
        <v>235</v>
      </c>
      <c r="D38" s="60" t="s">
        <v>71</v>
      </c>
      <c r="E38" s="117">
        <v>35000</v>
      </c>
      <c r="F38" s="13"/>
      <c r="G38" s="13"/>
      <c r="H38" s="13"/>
      <c r="I38" s="13"/>
      <c r="J38" s="13"/>
      <c r="K38" s="13"/>
      <c r="L38" s="59">
        <v>1</v>
      </c>
      <c r="M38" s="119" t="s">
        <v>240</v>
      </c>
      <c r="N38" s="60" t="s">
        <v>72</v>
      </c>
      <c r="O38" s="117">
        <v>5000</v>
      </c>
      <c r="P38" s="13"/>
      <c r="Q38" s="13"/>
      <c r="R38" s="9"/>
      <c r="S38" s="9"/>
      <c r="T38" s="12"/>
    </row>
    <row r="39" spans="1:20" ht="30" customHeight="1" x14ac:dyDescent="0.7">
      <c r="A39" s="8"/>
      <c r="B39" s="61">
        <v>2</v>
      </c>
      <c r="C39" s="120" t="s">
        <v>73</v>
      </c>
      <c r="D39" s="60" t="s">
        <v>74</v>
      </c>
      <c r="E39" s="117">
        <v>20000</v>
      </c>
      <c r="F39" s="13"/>
      <c r="G39" s="13"/>
      <c r="H39" s="13"/>
      <c r="I39" s="13"/>
      <c r="J39" s="13"/>
      <c r="K39" s="13"/>
      <c r="L39" s="61">
        <v>2</v>
      </c>
      <c r="M39" s="120" t="s">
        <v>75</v>
      </c>
      <c r="N39" s="60" t="s">
        <v>76</v>
      </c>
      <c r="O39" s="117">
        <v>3000</v>
      </c>
      <c r="P39" s="13"/>
      <c r="Q39" s="13"/>
      <c r="R39" s="9"/>
      <c r="S39" s="9"/>
      <c r="T39" s="12"/>
    </row>
    <row r="40" spans="1:20" ht="30" customHeight="1" x14ac:dyDescent="0.7">
      <c r="A40" s="8"/>
      <c r="B40" s="62">
        <v>3</v>
      </c>
      <c r="C40" s="121" t="s">
        <v>77</v>
      </c>
      <c r="D40" s="60" t="s">
        <v>78</v>
      </c>
      <c r="E40" s="117">
        <v>40000</v>
      </c>
      <c r="F40" s="16"/>
      <c r="G40" s="16"/>
      <c r="H40" s="16"/>
      <c r="I40" s="16"/>
      <c r="J40" s="16"/>
      <c r="K40" s="16"/>
      <c r="L40" s="62">
        <v>3</v>
      </c>
      <c r="M40" s="121" t="s">
        <v>241</v>
      </c>
      <c r="N40" s="60" t="s">
        <v>79</v>
      </c>
      <c r="O40" s="117">
        <v>4000</v>
      </c>
      <c r="P40" s="13"/>
      <c r="Q40" s="13"/>
      <c r="R40" s="9"/>
      <c r="S40" s="9"/>
      <c r="T40" s="12"/>
    </row>
    <row r="41" spans="1:20" ht="30" customHeight="1" x14ac:dyDescent="0.7">
      <c r="A41" s="8"/>
      <c r="B41" s="61">
        <v>4</v>
      </c>
      <c r="C41" s="120" t="s">
        <v>236</v>
      </c>
      <c r="D41" s="60" t="s">
        <v>80</v>
      </c>
      <c r="E41" s="117">
        <v>20000</v>
      </c>
      <c r="F41" s="49"/>
      <c r="G41" s="49"/>
      <c r="H41" s="49"/>
      <c r="I41" s="49"/>
      <c r="J41" s="49"/>
      <c r="K41" s="13"/>
      <c r="L41" s="61">
        <v>4</v>
      </c>
      <c r="M41" s="120" t="s">
        <v>81</v>
      </c>
      <c r="N41" s="60" t="s">
        <v>82</v>
      </c>
      <c r="O41" s="117">
        <v>5000</v>
      </c>
      <c r="P41" s="13"/>
      <c r="Q41" s="13"/>
      <c r="R41" s="9"/>
      <c r="S41" s="9"/>
      <c r="T41" s="12"/>
    </row>
    <row r="42" spans="1:20" ht="30" customHeight="1" x14ac:dyDescent="0.7">
      <c r="A42" s="8"/>
      <c r="B42" s="62">
        <v>5</v>
      </c>
      <c r="C42" s="121" t="s">
        <v>83</v>
      </c>
      <c r="D42" s="60" t="s">
        <v>84</v>
      </c>
      <c r="E42" s="117">
        <v>50000</v>
      </c>
      <c r="F42" s="49"/>
      <c r="G42" s="49"/>
      <c r="H42" s="49"/>
      <c r="I42" s="49"/>
      <c r="J42" s="49"/>
      <c r="K42" s="13"/>
      <c r="L42" s="62">
        <v>5</v>
      </c>
      <c r="M42" s="121" t="s">
        <v>85</v>
      </c>
      <c r="N42" s="60" t="s">
        <v>86</v>
      </c>
      <c r="O42" s="117">
        <v>6000</v>
      </c>
      <c r="P42" s="13"/>
      <c r="Q42" s="13"/>
      <c r="R42" s="9"/>
      <c r="S42" s="9"/>
      <c r="T42" s="12"/>
    </row>
    <row r="43" spans="1:20" ht="30" customHeight="1" x14ac:dyDescent="0.7">
      <c r="A43" s="8"/>
      <c r="B43" s="61">
        <v>6</v>
      </c>
      <c r="C43" s="120" t="s">
        <v>237</v>
      </c>
      <c r="D43" s="60" t="s">
        <v>87</v>
      </c>
      <c r="E43" s="117">
        <v>30000</v>
      </c>
      <c r="F43" s="49"/>
      <c r="G43" s="49"/>
      <c r="H43" s="49"/>
      <c r="I43" s="49"/>
      <c r="J43" s="49"/>
      <c r="K43" s="13"/>
      <c r="L43" s="61">
        <v>6</v>
      </c>
      <c r="M43" s="120" t="s">
        <v>88</v>
      </c>
      <c r="N43" s="60" t="s">
        <v>89</v>
      </c>
      <c r="O43" s="117">
        <v>7000</v>
      </c>
      <c r="P43" s="13"/>
      <c r="Q43" s="13"/>
      <c r="R43" s="9"/>
      <c r="S43" s="9"/>
      <c r="T43" s="12"/>
    </row>
    <row r="44" spans="1:20" ht="30" customHeight="1" x14ac:dyDescent="0.7">
      <c r="A44" s="8"/>
      <c r="B44" s="62">
        <v>7</v>
      </c>
      <c r="C44" s="121" t="s">
        <v>238</v>
      </c>
      <c r="D44" s="60" t="s">
        <v>90</v>
      </c>
      <c r="E44" s="117">
        <v>10000</v>
      </c>
      <c r="F44" s="49"/>
      <c r="G44" s="49"/>
      <c r="H44" s="49"/>
      <c r="I44" s="49"/>
      <c r="J44" s="49"/>
      <c r="K44" s="13"/>
      <c r="L44" s="62">
        <v>7</v>
      </c>
      <c r="M44" s="121" t="s">
        <v>242</v>
      </c>
      <c r="N44" s="60" t="s">
        <v>91</v>
      </c>
      <c r="O44" s="117">
        <v>8000</v>
      </c>
      <c r="P44" s="13"/>
      <c r="Q44" s="13"/>
      <c r="R44" s="9"/>
      <c r="S44" s="9"/>
      <c r="T44" s="12"/>
    </row>
    <row r="45" spans="1:20" ht="30" customHeight="1" x14ac:dyDescent="0.7">
      <c r="A45" s="8"/>
      <c r="B45" s="63">
        <v>8</v>
      </c>
      <c r="C45" s="122" t="s">
        <v>239</v>
      </c>
      <c r="D45" s="64" t="s">
        <v>92</v>
      </c>
      <c r="E45" s="118">
        <v>11000</v>
      </c>
      <c r="F45" s="49"/>
      <c r="G45" s="49"/>
      <c r="H45" s="49"/>
      <c r="I45" s="49"/>
      <c r="J45" s="49"/>
      <c r="K45" s="13"/>
      <c r="L45" s="63">
        <v>8</v>
      </c>
      <c r="M45" s="122" t="s">
        <v>93</v>
      </c>
      <c r="N45" s="64" t="s">
        <v>94</v>
      </c>
      <c r="O45" s="118">
        <v>5000</v>
      </c>
      <c r="P45" s="13"/>
      <c r="Q45" s="13"/>
      <c r="R45" s="9"/>
      <c r="S45" s="9"/>
      <c r="T45" s="12"/>
    </row>
    <row r="46" spans="1:20" ht="30" customHeight="1" x14ac:dyDescent="0.7">
      <c r="A46" s="8"/>
      <c r="B46" s="131"/>
      <c r="C46" s="132"/>
      <c r="D46" s="132"/>
      <c r="E46" s="65">
        <f>SUM(E38:E45)</f>
        <v>216000</v>
      </c>
      <c r="F46" s="49"/>
      <c r="G46" s="49"/>
      <c r="H46" s="49"/>
      <c r="I46" s="49"/>
      <c r="J46" s="49"/>
      <c r="K46" s="13"/>
      <c r="L46" s="131" t="s">
        <v>95</v>
      </c>
      <c r="M46" s="132"/>
      <c r="N46" s="132"/>
      <c r="O46" s="65">
        <f>SUM(O38:O45)</f>
        <v>43000</v>
      </c>
      <c r="P46" s="13"/>
      <c r="Q46" s="13"/>
      <c r="R46" s="9"/>
      <c r="S46" s="9"/>
      <c r="T46" s="12"/>
    </row>
    <row r="47" spans="1:20" ht="30" customHeight="1" x14ac:dyDescent="0.7">
      <c r="A47" s="8"/>
      <c r="B47" s="15"/>
      <c r="C47" s="138"/>
      <c r="D47" s="130"/>
      <c r="E47" s="49"/>
      <c r="F47" s="49"/>
      <c r="G47" s="49"/>
      <c r="H47" s="49"/>
      <c r="I47" s="49"/>
      <c r="J47" s="49"/>
      <c r="K47" s="49"/>
      <c r="L47" s="13"/>
      <c r="M47" s="50"/>
      <c r="N47" s="50"/>
      <c r="O47" s="49"/>
      <c r="P47" s="49"/>
      <c r="Q47" s="13"/>
      <c r="R47" s="9"/>
      <c r="S47" s="9"/>
      <c r="T47" s="12"/>
    </row>
    <row r="48" spans="1:20" ht="30" customHeight="1" x14ac:dyDescent="0.7">
      <c r="A48" s="8"/>
      <c r="B48" s="15"/>
      <c r="C48" s="49"/>
      <c r="D48" s="49"/>
      <c r="E48" s="49"/>
      <c r="F48" s="49"/>
      <c r="G48" s="49"/>
      <c r="H48" s="49"/>
      <c r="I48" s="49"/>
      <c r="J48" s="49"/>
      <c r="K48" s="49"/>
      <c r="L48" s="13"/>
      <c r="M48" s="13"/>
      <c r="N48" s="13"/>
      <c r="O48" s="13"/>
      <c r="P48" s="13"/>
      <c r="Q48" s="13"/>
      <c r="R48" s="9"/>
      <c r="S48" s="9"/>
      <c r="T48" s="12"/>
    </row>
    <row r="49" spans="1:20" ht="30" customHeight="1" x14ac:dyDescent="0.7">
      <c r="A49" s="8"/>
      <c r="B49" s="15"/>
      <c r="C49" s="49"/>
      <c r="D49" s="49"/>
      <c r="E49" s="49"/>
      <c r="F49" s="49"/>
      <c r="G49" s="49"/>
      <c r="H49" s="49"/>
      <c r="I49" s="49"/>
      <c r="J49" s="49"/>
      <c r="K49" s="49"/>
      <c r="L49" s="13"/>
      <c r="M49" s="13"/>
      <c r="N49" s="13"/>
      <c r="O49" s="13"/>
      <c r="P49" s="13"/>
      <c r="Q49" s="13"/>
      <c r="R49" s="9"/>
      <c r="S49" s="9"/>
      <c r="T49" s="12"/>
    </row>
    <row r="50" spans="1:20" ht="30" customHeight="1" x14ac:dyDescent="0.7">
      <c r="A50" s="8"/>
      <c r="B50" s="139" t="s">
        <v>96</v>
      </c>
      <c r="C50" s="130"/>
      <c r="D50" s="66"/>
      <c r="E50" s="13"/>
      <c r="F50" s="66"/>
      <c r="G50" s="66"/>
      <c r="H50" s="66"/>
      <c r="I50" s="66"/>
      <c r="J50" s="66"/>
      <c r="K50" s="66"/>
      <c r="L50" s="139" t="s">
        <v>97</v>
      </c>
      <c r="M50" s="130"/>
      <c r="N50" s="66"/>
      <c r="O50" s="13"/>
      <c r="P50" s="13"/>
      <c r="Q50" s="13"/>
      <c r="R50" s="9"/>
      <c r="S50" s="9"/>
      <c r="T50" s="12"/>
    </row>
    <row r="51" spans="1:20" ht="30" customHeight="1" x14ac:dyDescent="0.7">
      <c r="A51" s="8"/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  <c r="N51" s="13"/>
      <c r="O51" s="13"/>
      <c r="P51" s="13"/>
      <c r="Q51" s="13"/>
      <c r="R51" s="9"/>
      <c r="S51" s="9"/>
      <c r="T51" s="12"/>
    </row>
    <row r="52" spans="1:20" ht="46.5" customHeight="1" x14ac:dyDescent="0.7">
      <c r="A52" s="8"/>
      <c r="B52" s="67" t="s">
        <v>98</v>
      </c>
      <c r="C52" s="67" t="s">
        <v>99</v>
      </c>
      <c r="D52" s="67" t="s">
        <v>100</v>
      </c>
      <c r="E52" s="67" t="s">
        <v>101</v>
      </c>
      <c r="F52" s="13"/>
      <c r="G52" s="13"/>
      <c r="H52" s="13"/>
      <c r="I52" s="13"/>
      <c r="J52" s="13"/>
      <c r="K52" s="13"/>
      <c r="L52" s="67" t="s">
        <v>102</v>
      </c>
      <c r="M52" s="67" t="s">
        <v>103</v>
      </c>
      <c r="N52" s="67"/>
      <c r="O52" s="67" t="s">
        <v>104</v>
      </c>
      <c r="P52" s="13"/>
      <c r="Q52" s="13"/>
      <c r="R52" s="9"/>
      <c r="S52" s="9"/>
      <c r="T52" s="12"/>
    </row>
    <row r="53" spans="1:20" ht="46.5" customHeight="1" x14ac:dyDescent="0.7">
      <c r="A53" s="8"/>
      <c r="B53" s="68">
        <v>1</v>
      </c>
      <c r="C53" s="69" t="s">
        <v>105</v>
      </c>
      <c r="D53" s="68" t="s">
        <v>106</v>
      </c>
      <c r="E53" s="68">
        <v>1000</v>
      </c>
      <c r="F53" s="13"/>
      <c r="G53" s="13"/>
      <c r="H53" s="13"/>
      <c r="I53" s="13"/>
      <c r="J53" s="13"/>
      <c r="K53" s="13"/>
      <c r="L53" s="68">
        <v>1</v>
      </c>
      <c r="M53" s="131" t="s">
        <v>107</v>
      </c>
      <c r="N53" s="132"/>
      <c r="O53" s="68">
        <f>E46</f>
        <v>216000</v>
      </c>
      <c r="P53" s="13"/>
      <c r="Q53" s="13"/>
      <c r="R53" s="9"/>
      <c r="S53" s="9"/>
      <c r="T53" s="12"/>
    </row>
    <row r="54" spans="1:20" ht="46.5" customHeight="1" x14ac:dyDescent="0.7">
      <c r="A54" s="8"/>
      <c r="B54" s="67">
        <v>2</v>
      </c>
      <c r="C54" s="70" t="s">
        <v>108</v>
      </c>
      <c r="D54" s="68" t="s">
        <v>109</v>
      </c>
      <c r="E54" s="68">
        <v>2000</v>
      </c>
      <c r="F54" s="13"/>
      <c r="G54" s="13"/>
      <c r="H54" s="13"/>
      <c r="I54" s="13"/>
      <c r="J54" s="13"/>
      <c r="K54" s="13"/>
      <c r="L54" s="67">
        <v>2</v>
      </c>
      <c r="M54" s="140" t="s">
        <v>110</v>
      </c>
      <c r="N54" s="132"/>
      <c r="O54" s="67">
        <f>O46</f>
        <v>43000</v>
      </c>
      <c r="P54" s="13"/>
      <c r="Q54" s="13"/>
      <c r="R54" s="9"/>
      <c r="S54" s="9"/>
      <c r="T54" s="12"/>
    </row>
    <row r="55" spans="1:20" ht="46.5" customHeight="1" x14ac:dyDescent="0.7">
      <c r="A55" s="8"/>
      <c r="B55" s="68">
        <v>3</v>
      </c>
      <c r="C55" s="69" t="s">
        <v>111</v>
      </c>
      <c r="D55" s="68" t="s">
        <v>112</v>
      </c>
      <c r="E55" s="68">
        <v>3000</v>
      </c>
      <c r="F55" s="13"/>
      <c r="G55" s="13"/>
      <c r="H55" s="13"/>
      <c r="I55" s="13"/>
      <c r="J55" s="13"/>
      <c r="K55" s="13"/>
      <c r="L55" s="68">
        <v>3</v>
      </c>
      <c r="M55" s="131" t="s">
        <v>113</v>
      </c>
      <c r="N55" s="132"/>
      <c r="O55" s="68">
        <f>E57</f>
        <v>10000</v>
      </c>
      <c r="P55" s="13"/>
      <c r="Q55" s="13"/>
      <c r="R55" s="9"/>
      <c r="S55" s="9"/>
      <c r="T55" s="12"/>
    </row>
    <row r="56" spans="1:20" ht="46.5" customHeight="1" x14ac:dyDescent="0.7">
      <c r="A56" s="8"/>
      <c r="B56" s="67">
        <v>4</v>
      </c>
      <c r="C56" s="70" t="s">
        <v>114</v>
      </c>
      <c r="D56" s="68" t="s">
        <v>115</v>
      </c>
      <c r="E56" s="68">
        <v>4000</v>
      </c>
      <c r="F56" s="13"/>
      <c r="G56" s="13"/>
      <c r="H56" s="13"/>
      <c r="I56" s="13"/>
      <c r="J56" s="13"/>
      <c r="K56" s="13"/>
      <c r="L56" s="131" t="s">
        <v>116</v>
      </c>
      <c r="M56" s="132"/>
      <c r="N56" s="132"/>
      <c r="O56" s="140">
        <f>O53+O54+O55</f>
        <v>269000</v>
      </c>
      <c r="P56" s="13"/>
      <c r="Q56" s="13"/>
      <c r="R56" s="9"/>
      <c r="S56" s="9"/>
      <c r="T56" s="12"/>
    </row>
    <row r="57" spans="1:20" ht="46.5" customHeight="1" x14ac:dyDescent="0.7">
      <c r="A57" s="8"/>
      <c r="B57" s="131" t="s">
        <v>117</v>
      </c>
      <c r="C57" s="132"/>
      <c r="D57" s="132"/>
      <c r="E57" s="68">
        <f>SUM(E53:E56)</f>
        <v>10000</v>
      </c>
      <c r="F57" s="13"/>
      <c r="G57" s="13"/>
      <c r="H57" s="13"/>
      <c r="I57" s="13"/>
      <c r="J57" s="13"/>
      <c r="K57" s="13"/>
      <c r="L57" s="132"/>
      <c r="M57" s="132"/>
      <c r="N57" s="132"/>
      <c r="O57" s="132"/>
      <c r="P57" s="13"/>
      <c r="Q57" s="13"/>
      <c r="R57" s="9"/>
      <c r="S57" s="9"/>
      <c r="T57" s="12"/>
    </row>
    <row r="58" spans="1:20" ht="30" customHeight="1" x14ac:dyDescent="0.7">
      <c r="A58" s="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5">
        <f>O56</f>
        <v>269000</v>
      </c>
      <c r="P58" s="13"/>
      <c r="Q58" s="13"/>
      <c r="R58" s="9"/>
      <c r="S58" s="9"/>
      <c r="T58" s="12"/>
    </row>
    <row r="59" spans="1:20" ht="30" customHeight="1" x14ac:dyDescent="0.7">
      <c r="A59" s="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1" t="s">
        <v>118</v>
      </c>
      <c r="M59" s="130"/>
      <c r="N59" s="130"/>
      <c r="O59" s="130"/>
      <c r="P59" s="130"/>
      <c r="Q59" s="13"/>
      <c r="R59" s="9"/>
      <c r="S59" s="9"/>
      <c r="T59" s="12"/>
    </row>
    <row r="60" spans="1:20" ht="30" customHeight="1" x14ac:dyDescent="0.7">
      <c r="A60" s="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9"/>
      <c r="R60" s="9"/>
      <c r="S60" s="9"/>
      <c r="T60" s="12"/>
    </row>
    <row r="61" spans="1:20" ht="30" customHeight="1" x14ac:dyDescent="0.7">
      <c r="A61" s="8"/>
      <c r="B61" s="136" t="s">
        <v>119</v>
      </c>
      <c r="C61" s="130"/>
      <c r="D61" s="130"/>
      <c r="E61" s="130"/>
      <c r="F61" s="130"/>
      <c r="G61" s="71"/>
      <c r="H61" s="71"/>
      <c r="I61" s="71"/>
      <c r="J61" s="13"/>
      <c r="K61" s="13"/>
      <c r="L61" s="13"/>
      <c r="M61" s="13"/>
      <c r="N61" s="13"/>
      <c r="O61" s="13"/>
      <c r="P61" s="13"/>
      <c r="Q61" s="9"/>
      <c r="R61" s="9"/>
      <c r="S61" s="9"/>
      <c r="T61" s="12"/>
    </row>
    <row r="62" spans="1:20" ht="30" customHeight="1" x14ac:dyDescent="0.7">
      <c r="A62" s="8"/>
      <c r="B62" s="9"/>
      <c r="C62" s="17"/>
      <c r="D62" s="17"/>
      <c r="E62" s="17"/>
      <c r="F62" s="17"/>
      <c r="G62" s="17"/>
      <c r="H62" s="17"/>
      <c r="I62" s="17"/>
      <c r="J62" s="13"/>
      <c r="K62" s="13"/>
      <c r="L62" s="13"/>
      <c r="M62" s="13"/>
      <c r="N62" s="13"/>
      <c r="O62" s="13"/>
      <c r="P62" s="13"/>
      <c r="Q62" s="9"/>
      <c r="R62" s="9"/>
      <c r="S62" s="9"/>
      <c r="T62" s="12"/>
    </row>
    <row r="63" spans="1:20" ht="30" customHeight="1" x14ac:dyDescent="0.7">
      <c r="A63" s="8"/>
      <c r="B63" s="137" t="s">
        <v>120</v>
      </c>
      <c r="C63" s="130"/>
      <c r="D63" s="130"/>
      <c r="E63" s="130"/>
      <c r="F63" s="72"/>
      <c r="G63" s="72"/>
      <c r="H63" s="72"/>
      <c r="I63" s="72"/>
      <c r="J63" s="13"/>
      <c r="K63" s="137" t="s">
        <v>121</v>
      </c>
      <c r="L63" s="130"/>
      <c r="M63" s="130"/>
      <c r="N63" s="130"/>
      <c r="O63" s="130"/>
      <c r="P63" s="13"/>
      <c r="Q63" s="9"/>
      <c r="R63" s="9"/>
      <c r="S63" s="9"/>
      <c r="T63" s="12"/>
    </row>
    <row r="64" spans="1:20" s="48" customFormat="1" ht="30" customHeight="1" x14ac:dyDescent="0.7">
      <c r="A64" s="38"/>
      <c r="B64" s="73"/>
      <c r="C64" s="74" t="s">
        <v>122</v>
      </c>
      <c r="D64" s="75">
        <v>0.08</v>
      </c>
      <c r="E64" s="75">
        <v>0.12</v>
      </c>
      <c r="F64" s="75">
        <v>0.13</v>
      </c>
      <c r="G64" s="75">
        <v>0.14000000000000001</v>
      </c>
      <c r="H64" s="41"/>
      <c r="I64" s="41"/>
      <c r="J64" s="41"/>
      <c r="K64" s="41"/>
      <c r="L64" s="73"/>
      <c r="M64" s="74" t="s">
        <v>123</v>
      </c>
      <c r="N64" s="75">
        <v>7.0000000000000007E-2</v>
      </c>
      <c r="O64" s="75">
        <v>0.1</v>
      </c>
      <c r="P64" s="75">
        <v>0.13</v>
      </c>
      <c r="Q64" s="75">
        <v>0.14000000000000001</v>
      </c>
      <c r="R64" s="46"/>
      <c r="S64" s="46"/>
      <c r="T64" s="47"/>
    </row>
    <row r="65" spans="1:20" ht="79.5" customHeight="1" x14ac:dyDescent="0.7">
      <c r="A65" s="8"/>
      <c r="B65" s="54" t="s">
        <v>124</v>
      </c>
      <c r="C65" s="58" t="s">
        <v>125</v>
      </c>
      <c r="D65" s="56" t="s">
        <v>126</v>
      </c>
      <c r="E65" s="76" t="s">
        <v>127</v>
      </c>
      <c r="F65" s="76" t="s">
        <v>128</v>
      </c>
      <c r="G65" s="76" t="s">
        <v>129</v>
      </c>
      <c r="H65" s="77"/>
      <c r="I65" s="77"/>
      <c r="J65" s="77"/>
      <c r="K65" s="140" t="s">
        <v>130</v>
      </c>
      <c r="L65" s="132"/>
      <c r="M65" s="58" t="s">
        <v>131</v>
      </c>
      <c r="N65" s="56" t="s">
        <v>132</v>
      </c>
      <c r="O65" s="76" t="s">
        <v>133</v>
      </c>
      <c r="P65" s="76" t="s">
        <v>134</v>
      </c>
      <c r="Q65" s="76" t="s">
        <v>135</v>
      </c>
      <c r="R65" s="9"/>
      <c r="S65" s="9"/>
      <c r="T65" s="12"/>
    </row>
    <row r="66" spans="1:20" ht="30" customHeight="1" x14ac:dyDescent="0.7">
      <c r="A66" s="8"/>
      <c r="B66" s="123" t="s">
        <v>136</v>
      </c>
      <c r="C66" s="124">
        <v>70000</v>
      </c>
      <c r="D66" s="78">
        <f t="shared" ref="D66:D71" si="15">(C66*0.08)+C66</f>
        <v>75600</v>
      </c>
      <c r="E66" s="79">
        <f t="shared" ref="E66:E71" si="16">(D66*0.12)+D66</f>
        <v>84672</v>
      </c>
      <c r="F66" s="78">
        <f t="shared" ref="F66:F71" si="17">(E66*0.13)+E66</f>
        <v>95679.360000000001</v>
      </c>
      <c r="G66" s="79">
        <f t="shared" ref="G66:G71" si="18">(F66*0.14)+F66</f>
        <v>109074.47040000001</v>
      </c>
      <c r="H66" s="77"/>
      <c r="I66" s="77"/>
      <c r="J66" s="77"/>
      <c r="K66" s="145" t="s">
        <v>137</v>
      </c>
      <c r="L66" s="146"/>
      <c r="M66" s="124">
        <v>350000</v>
      </c>
      <c r="N66" s="78">
        <f t="shared" ref="N66:N71" si="19">(M66*0.07)+M66</f>
        <v>374500</v>
      </c>
      <c r="O66" s="79">
        <f t="shared" ref="O66:O71" si="20">(N66*0.1)+N66</f>
        <v>411950</v>
      </c>
      <c r="P66" s="78">
        <f t="shared" ref="P66:P71" si="21">(O66*0.13)+O66</f>
        <v>465503.5</v>
      </c>
      <c r="Q66" s="79">
        <f t="shared" ref="Q66:Q71" si="22">(P66*0.14)+P66</f>
        <v>530673.99</v>
      </c>
      <c r="R66" s="9"/>
      <c r="S66" s="9"/>
      <c r="T66" s="12"/>
    </row>
    <row r="67" spans="1:20" ht="30" customHeight="1" x14ac:dyDescent="0.7">
      <c r="A67" s="8"/>
      <c r="B67" s="125" t="s">
        <v>138</v>
      </c>
      <c r="C67" s="124">
        <f>10*2500*12</f>
        <v>300000</v>
      </c>
      <c r="D67" s="78">
        <f t="shared" si="15"/>
        <v>324000</v>
      </c>
      <c r="E67" s="79">
        <f t="shared" si="16"/>
        <v>362880</v>
      </c>
      <c r="F67" s="78">
        <f t="shared" si="17"/>
        <v>410054.40000000002</v>
      </c>
      <c r="G67" s="79">
        <f t="shared" si="18"/>
        <v>467462.01600000006</v>
      </c>
      <c r="H67" s="77"/>
      <c r="I67" s="77"/>
      <c r="J67" s="77"/>
      <c r="K67" s="145" t="s">
        <v>139</v>
      </c>
      <c r="L67" s="146"/>
      <c r="M67" s="124">
        <v>50000</v>
      </c>
      <c r="N67" s="78">
        <f t="shared" si="19"/>
        <v>53500</v>
      </c>
      <c r="O67" s="79">
        <f t="shared" si="20"/>
        <v>58850</v>
      </c>
      <c r="P67" s="78">
        <f t="shared" si="21"/>
        <v>66500.5</v>
      </c>
      <c r="Q67" s="79">
        <f t="shared" si="22"/>
        <v>75810.570000000007</v>
      </c>
      <c r="R67" s="9"/>
      <c r="S67" s="9"/>
      <c r="T67" s="12"/>
    </row>
    <row r="68" spans="1:20" ht="30" customHeight="1" x14ac:dyDescent="0.7">
      <c r="A68" s="8"/>
      <c r="B68" s="125" t="s">
        <v>140</v>
      </c>
      <c r="C68" s="124">
        <v>50000</v>
      </c>
      <c r="D68" s="78">
        <f t="shared" si="15"/>
        <v>54000</v>
      </c>
      <c r="E68" s="79">
        <f t="shared" si="16"/>
        <v>60480</v>
      </c>
      <c r="F68" s="78">
        <f t="shared" si="17"/>
        <v>68342.399999999994</v>
      </c>
      <c r="G68" s="79">
        <f t="shared" si="18"/>
        <v>77910.335999999996</v>
      </c>
      <c r="H68" s="77"/>
      <c r="I68" s="77"/>
      <c r="J68" s="77"/>
      <c r="K68" s="145" t="s">
        <v>141</v>
      </c>
      <c r="L68" s="146"/>
      <c r="M68" s="124">
        <v>35000</v>
      </c>
      <c r="N68" s="78">
        <f t="shared" si="19"/>
        <v>37450</v>
      </c>
      <c r="O68" s="79">
        <f t="shared" si="20"/>
        <v>41195</v>
      </c>
      <c r="P68" s="78">
        <f t="shared" si="21"/>
        <v>46550.35</v>
      </c>
      <c r="Q68" s="79">
        <f t="shared" si="22"/>
        <v>53067.398999999998</v>
      </c>
      <c r="R68" s="9"/>
      <c r="S68" s="9"/>
      <c r="T68" s="12"/>
    </row>
    <row r="69" spans="1:20" ht="30" customHeight="1" x14ac:dyDescent="0.7">
      <c r="A69" s="8"/>
      <c r="B69" s="125" t="s">
        <v>142</v>
      </c>
      <c r="C69" s="124">
        <v>50000</v>
      </c>
      <c r="D69" s="78">
        <f t="shared" si="15"/>
        <v>54000</v>
      </c>
      <c r="E69" s="79">
        <f t="shared" si="16"/>
        <v>60480</v>
      </c>
      <c r="F69" s="78">
        <f t="shared" si="17"/>
        <v>68342.399999999994</v>
      </c>
      <c r="G69" s="79">
        <f t="shared" si="18"/>
        <v>77910.335999999996</v>
      </c>
      <c r="H69" s="77"/>
      <c r="I69" s="77"/>
      <c r="J69" s="77"/>
      <c r="K69" s="145" t="s">
        <v>143</v>
      </c>
      <c r="L69" s="146"/>
      <c r="M69" s="124">
        <v>20000</v>
      </c>
      <c r="N69" s="78">
        <f t="shared" si="19"/>
        <v>21400</v>
      </c>
      <c r="O69" s="79">
        <f t="shared" si="20"/>
        <v>23540</v>
      </c>
      <c r="P69" s="78">
        <f t="shared" si="21"/>
        <v>26600.2</v>
      </c>
      <c r="Q69" s="79">
        <f t="shared" si="22"/>
        <v>30324.228000000003</v>
      </c>
      <c r="R69" s="9"/>
      <c r="S69" s="9"/>
      <c r="T69" s="12"/>
    </row>
    <row r="70" spans="1:20" ht="30" customHeight="1" x14ac:dyDescent="0.7">
      <c r="A70" s="8"/>
      <c r="B70" s="126" t="s">
        <v>144</v>
      </c>
      <c r="C70" s="124">
        <v>30000</v>
      </c>
      <c r="D70" s="78">
        <f t="shared" si="15"/>
        <v>32400</v>
      </c>
      <c r="E70" s="79">
        <f t="shared" si="16"/>
        <v>36288</v>
      </c>
      <c r="F70" s="78">
        <f t="shared" si="17"/>
        <v>41005.440000000002</v>
      </c>
      <c r="G70" s="79">
        <f t="shared" si="18"/>
        <v>46746.2016</v>
      </c>
      <c r="H70" s="77"/>
      <c r="I70" s="77"/>
      <c r="J70" s="77"/>
      <c r="K70" s="145" t="s">
        <v>145</v>
      </c>
      <c r="L70" s="146"/>
      <c r="M70" s="124">
        <v>30000</v>
      </c>
      <c r="N70" s="78">
        <f t="shared" si="19"/>
        <v>32100</v>
      </c>
      <c r="O70" s="79">
        <f t="shared" si="20"/>
        <v>35310</v>
      </c>
      <c r="P70" s="78">
        <f t="shared" si="21"/>
        <v>39900.300000000003</v>
      </c>
      <c r="Q70" s="79">
        <f t="shared" si="22"/>
        <v>45486.342000000004</v>
      </c>
      <c r="R70" s="9"/>
      <c r="S70" s="9"/>
      <c r="T70" s="12"/>
    </row>
    <row r="71" spans="1:20" ht="30" customHeight="1" x14ac:dyDescent="0.7">
      <c r="A71" s="8"/>
      <c r="B71" s="127" t="s">
        <v>146</v>
      </c>
      <c r="C71" s="128">
        <v>20000</v>
      </c>
      <c r="D71" s="78">
        <f t="shared" si="15"/>
        <v>21600</v>
      </c>
      <c r="E71" s="79">
        <f t="shared" si="16"/>
        <v>24192</v>
      </c>
      <c r="F71" s="78">
        <f t="shared" si="17"/>
        <v>27336.959999999999</v>
      </c>
      <c r="G71" s="79">
        <f t="shared" si="18"/>
        <v>31164.134399999999</v>
      </c>
      <c r="H71" s="77"/>
      <c r="I71" s="77"/>
      <c r="J71" s="77"/>
      <c r="K71" s="145" t="s">
        <v>147</v>
      </c>
      <c r="L71" s="146"/>
      <c r="M71" s="128">
        <v>60000</v>
      </c>
      <c r="N71" s="78">
        <f t="shared" si="19"/>
        <v>64200</v>
      </c>
      <c r="O71" s="79">
        <f t="shared" si="20"/>
        <v>70620</v>
      </c>
      <c r="P71" s="78">
        <f t="shared" si="21"/>
        <v>79800.600000000006</v>
      </c>
      <c r="Q71" s="79">
        <f t="shared" si="22"/>
        <v>90972.684000000008</v>
      </c>
      <c r="R71" s="9"/>
      <c r="S71" s="9"/>
      <c r="T71" s="12"/>
    </row>
    <row r="72" spans="1:20" ht="30" customHeight="1" x14ac:dyDescent="0.7">
      <c r="A72" s="8"/>
      <c r="B72" s="80" t="s">
        <v>148</v>
      </c>
      <c r="C72" s="81">
        <f t="shared" ref="C72:G72" si="23">SUM(C66:C71)</f>
        <v>520000</v>
      </c>
      <c r="D72" s="82">
        <f t="shared" si="23"/>
        <v>561600</v>
      </c>
      <c r="E72" s="83">
        <f t="shared" si="23"/>
        <v>628992</v>
      </c>
      <c r="F72" s="83">
        <f t="shared" si="23"/>
        <v>710760.95999999996</v>
      </c>
      <c r="G72" s="83">
        <f t="shared" si="23"/>
        <v>810267.49440000008</v>
      </c>
      <c r="H72" s="77"/>
      <c r="I72" s="77"/>
      <c r="J72" s="77"/>
      <c r="K72" s="147" t="s">
        <v>149</v>
      </c>
      <c r="L72" s="132"/>
      <c r="M72" s="84">
        <f t="shared" ref="M72:Q72" si="24">SUM(M66:M71)</f>
        <v>545000</v>
      </c>
      <c r="N72" s="85">
        <f t="shared" si="24"/>
        <v>583150</v>
      </c>
      <c r="O72" s="85">
        <f t="shared" si="24"/>
        <v>641465</v>
      </c>
      <c r="P72" s="85">
        <f t="shared" si="24"/>
        <v>724855.45</v>
      </c>
      <c r="Q72" s="85">
        <f t="shared" si="24"/>
        <v>826335.21300000011</v>
      </c>
      <c r="R72" s="9"/>
      <c r="S72" s="9"/>
      <c r="T72" s="12"/>
    </row>
    <row r="73" spans="1:20" ht="30" customHeight="1" x14ac:dyDescent="0.7">
      <c r="A73" s="8"/>
      <c r="B73" s="77"/>
      <c r="C73" s="86"/>
      <c r="D73" s="86"/>
      <c r="E73" s="86"/>
      <c r="F73" s="86"/>
      <c r="G73" s="86"/>
      <c r="H73" s="86"/>
      <c r="I73" s="86"/>
      <c r="J73" s="49"/>
      <c r="K73" s="13"/>
      <c r="L73" s="77"/>
      <c r="M73" s="86"/>
      <c r="N73" s="86"/>
      <c r="O73" s="86"/>
      <c r="P73" s="13"/>
      <c r="Q73" s="9"/>
      <c r="R73" s="9"/>
      <c r="S73" s="9"/>
      <c r="T73" s="12"/>
    </row>
    <row r="74" spans="1:20" ht="30" customHeight="1" x14ac:dyDescent="0.7">
      <c r="A74" s="8"/>
      <c r="B74" s="77"/>
      <c r="C74" s="86"/>
      <c r="D74" s="86"/>
      <c r="E74" s="86"/>
      <c r="F74" s="86"/>
      <c r="G74" s="86"/>
      <c r="H74" s="86"/>
      <c r="I74" s="86"/>
      <c r="J74" s="49"/>
      <c r="K74" s="13"/>
      <c r="L74" s="77"/>
      <c r="M74" s="86"/>
      <c r="N74" s="86"/>
      <c r="O74" s="86"/>
      <c r="P74" s="13"/>
      <c r="Q74" s="9"/>
      <c r="R74" s="9"/>
      <c r="S74" s="9"/>
      <c r="T74" s="12"/>
    </row>
    <row r="75" spans="1:20" ht="30" customHeight="1" x14ac:dyDescent="0.7">
      <c r="A75" s="8"/>
      <c r="B75" s="137" t="s">
        <v>150</v>
      </c>
      <c r="C75" s="130"/>
      <c r="D75" s="130"/>
      <c r="E75" s="130"/>
      <c r="F75" s="72"/>
      <c r="G75" s="72"/>
      <c r="H75" s="72"/>
      <c r="I75" s="72"/>
      <c r="J75" s="49"/>
      <c r="K75" s="137" t="s">
        <v>151</v>
      </c>
      <c r="L75" s="130"/>
      <c r="M75" s="130"/>
      <c r="N75" s="130"/>
      <c r="O75" s="130"/>
      <c r="P75" s="13"/>
      <c r="Q75" s="9"/>
      <c r="R75" s="9"/>
      <c r="S75" s="9"/>
      <c r="T75" s="12"/>
    </row>
    <row r="76" spans="1:20" ht="30" customHeight="1" x14ac:dyDescent="0.7">
      <c r="A76" s="8"/>
      <c r="B76" s="15"/>
      <c r="C76" s="49"/>
      <c r="D76" s="49"/>
      <c r="E76" s="49"/>
      <c r="F76" s="49"/>
      <c r="G76" s="49"/>
      <c r="H76" s="49"/>
      <c r="I76" s="49"/>
      <c r="J76" s="49"/>
      <c r="K76" s="13"/>
      <c r="L76" s="13"/>
      <c r="M76" s="13"/>
      <c r="N76" s="13"/>
      <c r="O76" s="13"/>
      <c r="P76" s="13"/>
      <c r="Q76" s="9"/>
      <c r="R76" s="9"/>
      <c r="S76" s="9"/>
      <c r="T76" s="12"/>
    </row>
    <row r="77" spans="1:20" ht="84.75" customHeight="1" x14ac:dyDescent="0.7">
      <c r="A77" s="8"/>
      <c r="B77" s="54" t="s">
        <v>152</v>
      </c>
      <c r="C77" s="58" t="s">
        <v>153</v>
      </c>
      <c r="D77" s="56" t="s">
        <v>154</v>
      </c>
      <c r="E77" s="76" t="s">
        <v>155</v>
      </c>
      <c r="F77" s="87" t="s">
        <v>156</v>
      </c>
      <c r="G77" s="54" t="s">
        <v>157</v>
      </c>
      <c r="H77" s="88"/>
      <c r="I77" s="88"/>
      <c r="J77" s="88"/>
      <c r="K77" s="140" t="s">
        <v>158</v>
      </c>
      <c r="L77" s="132"/>
      <c r="M77" s="58" t="s">
        <v>159</v>
      </c>
      <c r="N77" s="56" t="s">
        <v>160</v>
      </c>
      <c r="O77" s="76" t="s">
        <v>161</v>
      </c>
      <c r="P77" s="76" t="s">
        <v>162</v>
      </c>
      <c r="Q77" s="76" t="s">
        <v>163</v>
      </c>
      <c r="R77" s="9"/>
      <c r="S77" s="9"/>
      <c r="T77" s="12"/>
    </row>
    <row r="78" spans="1:20" ht="42.75" customHeight="1" x14ac:dyDescent="0.7">
      <c r="A78" s="8"/>
      <c r="B78" s="89" t="s">
        <v>164</v>
      </c>
      <c r="C78" s="90">
        <f>O58/5</f>
        <v>53800</v>
      </c>
      <c r="D78" s="90">
        <f>O58/5</f>
        <v>53800</v>
      </c>
      <c r="E78" s="90">
        <f>O58/5</f>
        <v>53800</v>
      </c>
      <c r="F78" s="91">
        <f>O58/5</f>
        <v>53800</v>
      </c>
      <c r="G78" s="92">
        <f>O58/5</f>
        <v>53800</v>
      </c>
      <c r="H78" s="88"/>
      <c r="I78" s="88"/>
      <c r="J78" s="88"/>
      <c r="K78" s="140" t="s">
        <v>165</v>
      </c>
      <c r="L78" s="132"/>
      <c r="M78" s="90">
        <f t="shared" ref="M78:Q78" si="25">C80</f>
        <v>1118800</v>
      </c>
      <c r="N78" s="78">
        <f t="shared" si="25"/>
        <v>1198550</v>
      </c>
      <c r="O78" s="79">
        <f t="shared" si="25"/>
        <v>1324257</v>
      </c>
      <c r="P78" s="79">
        <f t="shared" si="25"/>
        <v>1489416.41</v>
      </c>
      <c r="Q78" s="93">
        <f t="shared" si="25"/>
        <v>1690402.7074000002</v>
      </c>
      <c r="R78" s="9"/>
      <c r="S78" s="9"/>
      <c r="T78" s="12"/>
    </row>
    <row r="79" spans="1:20" ht="42.75" customHeight="1" x14ac:dyDescent="0.7">
      <c r="A79" s="8"/>
      <c r="B79" s="94" t="s">
        <v>166</v>
      </c>
      <c r="C79" s="95">
        <f t="shared" ref="C79:G79" si="26">C72+M72</f>
        <v>1065000</v>
      </c>
      <c r="D79" s="96">
        <f t="shared" si="26"/>
        <v>1144750</v>
      </c>
      <c r="E79" s="97">
        <f t="shared" si="26"/>
        <v>1270457</v>
      </c>
      <c r="F79" s="98">
        <f t="shared" si="26"/>
        <v>1435616.41</v>
      </c>
      <c r="G79" s="94">
        <f t="shared" si="26"/>
        <v>1636602.7074000002</v>
      </c>
      <c r="H79" s="77"/>
      <c r="I79" s="77"/>
      <c r="J79" s="77"/>
      <c r="K79" s="140" t="s">
        <v>167</v>
      </c>
      <c r="L79" s="132"/>
      <c r="M79" s="99">
        <f>J27</f>
        <v>78000</v>
      </c>
      <c r="N79" s="97">
        <f>J28</f>
        <v>82687.5</v>
      </c>
      <c r="O79" s="97">
        <f>J29</f>
        <v>91822.5</v>
      </c>
      <c r="P79" s="98">
        <f>J30</f>
        <v>103811.4</v>
      </c>
      <c r="Q79" s="100">
        <f>J31</f>
        <v>118403.20800000001</v>
      </c>
      <c r="R79" s="9"/>
      <c r="S79" s="9"/>
      <c r="T79" s="12"/>
    </row>
    <row r="80" spans="1:20" ht="42.75" customHeight="1" x14ac:dyDescent="0.7">
      <c r="A80" s="8"/>
      <c r="B80" s="101" t="s">
        <v>168</v>
      </c>
      <c r="C80" s="84">
        <f t="shared" ref="C80:G80" si="27">C78+C79</f>
        <v>1118800</v>
      </c>
      <c r="D80" s="84">
        <f t="shared" si="27"/>
        <v>1198550</v>
      </c>
      <c r="E80" s="84">
        <f t="shared" si="27"/>
        <v>1324257</v>
      </c>
      <c r="F80" s="102">
        <f t="shared" si="27"/>
        <v>1489416.41</v>
      </c>
      <c r="G80" s="103">
        <f t="shared" si="27"/>
        <v>1690402.7074000002</v>
      </c>
      <c r="H80" s="77"/>
      <c r="I80" s="77"/>
      <c r="J80" s="77"/>
      <c r="K80" s="158" t="s">
        <v>169</v>
      </c>
      <c r="L80" s="132"/>
      <c r="M80" s="84">
        <f t="shared" ref="M80:Q80" si="28">M78/M79</f>
        <v>14.343589743589744</v>
      </c>
      <c r="N80" s="85">
        <f t="shared" si="28"/>
        <v>14.494935752078609</v>
      </c>
      <c r="O80" s="104">
        <f t="shared" si="28"/>
        <v>14.421922731356693</v>
      </c>
      <c r="P80" s="104">
        <f t="shared" si="28"/>
        <v>14.347329965687775</v>
      </c>
      <c r="Q80" s="104">
        <f t="shared" si="28"/>
        <v>14.276663073182949</v>
      </c>
      <c r="R80" s="9"/>
      <c r="S80" s="9"/>
      <c r="T80" s="12"/>
    </row>
    <row r="81" spans="1:20" ht="30" customHeight="1" x14ac:dyDescent="0.7">
      <c r="A81" s="8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9"/>
      <c r="R81" s="9"/>
      <c r="S81" s="9"/>
      <c r="T81" s="12"/>
    </row>
    <row r="82" spans="1:20" ht="30" customHeight="1" x14ac:dyDescent="0.7">
      <c r="A82" s="8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9"/>
      <c r="R82" s="9"/>
      <c r="S82" s="9"/>
      <c r="T82" s="12"/>
    </row>
    <row r="83" spans="1:20" ht="30" customHeight="1" x14ac:dyDescent="0.7">
      <c r="A83" s="8"/>
      <c r="B83" s="136"/>
      <c r="C83" s="130"/>
      <c r="D83" s="130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9"/>
      <c r="R83" s="9"/>
      <c r="S83" s="9"/>
      <c r="T83" s="12"/>
    </row>
    <row r="84" spans="1:20" ht="30" customHeight="1" x14ac:dyDescent="0.7">
      <c r="A84" s="8"/>
      <c r="B84" s="156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9"/>
      <c r="R84" s="9"/>
      <c r="S84" s="9"/>
      <c r="T84" s="12"/>
    </row>
    <row r="85" spans="1:20" ht="30" customHeight="1" x14ac:dyDescent="0.7">
      <c r="A85" s="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9"/>
      <c r="M85" s="9"/>
      <c r="N85" s="9"/>
      <c r="O85" s="9"/>
      <c r="P85" s="9"/>
      <c r="Q85" s="8"/>
      <c r="R85" s="8"/>
      <c r="S85" s="8"/>
      <c r="T85" s="12"/>
    </row>
    <row r="86" spans="1:20" ht="30" customHeight="1" x14ac:dyDescent="0.7">
      <c r="A86" s="8"/>
      <c r="B86" s="159" t="s">
        <v>170</v>
      </c>
      <c r="C86" s="130"/>
      <c r="D86" s="15"/>
      <c r="E86" s="15"/>
      <c r="F86" s="15"/>
      <c r="G86" s="15"/>
      <c r="H86" s="15"/>
      <c r="I86" s="15"/>
      <c r="J86" s="15"/>
      <c r="K86" s="15"/>
      <c r="L86" s="15"/>
      <c r="M86" s="9"/>
      <c r="N86" s="9"/>
      <c r="O86" s="9"/>
      <c r="P86" s="9"/>
      <c r="Q86" s="8"/>
      <c r="R86" s="8"/>
      <c r="S86" s="8"/>
      <c r="T86" s="12"/>
    </row>
    <row r="87" spans="1:20" ht="30" customHeight="1" x14ac:dyDescent="0.7">
      <c r="A87" s="8"/>
      <c r="B87" s="15"/>
      <c r="C87" s="135" t="s">
        <v>171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8"/>
      <c r="R87" s="8"/>
      <c r="S87" s="8"/>
      <c r="T87" s="12"/>
    </row>
    <row r="88" spans="1:20" ht="30" customHeight="1" x14ac:dyDescent="0.7">
      <c r="A88" s="8"/>
      <c r="B88" s="15"/>
      <c r="C88" s="135" t="s">
        <v>172</v>
      </c>
      <c r="D88" s="132"/>
      <c r="E88" s="135" t="s">
        <v>173</v>
      </c>
      <c r="F88" s="132"/>
      <c r="G88" s="135" t="s">
        <v>174</v>
      </c>
      <c r="H88" s="132"/>
      <c r="I88" s="132"/>
      <c r="J88" s="132"/>
      <c r="K88" s="135" t="s">
        <v>175</v>
      </c>
      <c r="L88" s="132"/>
      <c r="M88" s="135" t="s">
        <v>176</v>
      </c>
      <c r="N88" s="132"/>
      <c r="O88" s="135" t="s">
        <v>177</v>
      </c>
      <c r="P88" s="132"/>
      <c r="Q88" s="8"/>
      <c r="R88" s="8"/>
      <c r="S88" s="8"/>
      <c r="T88" s="12"/>
    </row>
    <row r="89" spans="1:20" ht="30" customHeight="1" x14ac:dyDescent="0.7">
      <c r="A89" s="8"/>
      <c r="B89" s="15"/>
      <c r="C89" s="135" t="s">
        <v>178</v>
      </c>
      <c r="D89" s="132"/>
      <c r="E89" s="134">
        <f>'الخطة التشغيلية '!C72</f>
        <v>520000</v>
      </c>
      <c r="F89" s="132"/>
      <c r="G89" s="134">
        <f>'الخطة التشغيلية '!D72</f>
        <v>561600</v>
      </c>
      <c r="H89" s="132"/>
      <c r="I89" s="132"/>
      <c r="J89" s="132"/>
      <c r="K89" s="135">
        <f>'الخطة التشغيلية '!E72</f>
        <v>628992</v>
      </c>
      <c r="L89" s="132"/>
      <c r="M89" s="135">
        <f>F72</f>
        <v>710760.95999999996</v>
      </c>
      <c r="N89" s="132"/>
      <c r="O89" s="135">
        <f>G72</f>
        <v>810267.49440000008</v>
      </c>
      <c r="P89" s="132"/>
      <c r="Q89" s="9"/>
      <c r="R89" s="8"/>
      <c r="S89" s="8"/>
      <c r="T89" s="12"/>
    </row>
    <row r="90" spans="1:20" ht="30" customHeight="1" x14ac:dyDescent="0.7">
      <c r="A90" s="8"/>
      <c r="B90" s="15"/>
      <c r="C90" s="135" t="s">
        <v>179</v>
      </c>
      <c r="D90" s="132"/>
      <c r="E90" s="134">
        <f>M23</f>
        <v>16.399999999999999</v>
      </c>
      <c r="F90" s="132"/>
      <c r="G90" s="134">
        <f>+E90</f>
        <v>16.399999999999999</v>
      </c>
      <c r="H90" s="132"/>
      <c r="I90" s="132"/>
      <c r="J90" s="132"/>
      <c r="K90" s="135">
        <f>+E90</f>
        <v>16.399999999999999</v>
      </c>
      <c r="L90" s="132"/>
      <c r="M90" s="135">
        <f>+G90</f>
        <v>16.399999999999999</v>
      </c>
      <c r="N90" s="132"/>
      <c r="O90" s="135">
        <f>M23</f>
        <v>16.399999999999999</v>
      </c>
      <c r="P90" s="132"/>
      <c r="Q90" s="105"/>
      <c r="R90" s="8"/>
      <c r="S90" s="8"/>
      <c r="T90" s="12"/>
    </row>
    <row r="91" spans="1:20" ht="30" customHeight="1" x14ac:dyDescent="0.7">
      <c r="A91" s="8"/>
      <c r="B91" s="15"/>
      <c r="C91" s="135" t="s">
        <v>180</v>
      </c>
      <c r="D91" s="132"/>
      <c r="E91" s="134">
        <f>M72/J27</f>
        <v>6.9871794871794872</v>
      </c>
      <c r="F91" s="132"/>
      <c r="G91" s="134">
        <f>N72/J28</f>
        <v>7.0524565381708237</v>
      </c>
      <c r="H91" s="132"/>
      <c r="I91" s="132"/>
      <c r="J91" s="132"/>
      <c r="K91" s="134">
        <f>O72/J29</f>
        <v>6.9859239293201556</v>
      </c>
      <c r="L91" s="132"/>
      <c r="M91" s="134">
        <f>P72/J30</f>
        <v>6.9824263038548748</v>
      </c>
      <c r="N91" s="132"/>
      <c r="O91" s="134">
        <f>Q72/J31</f>
        <v>6.9789934492315444</v>
      </c>
      <c r="P91" s="132"/>
      <c r="Q91" s="9"/>
      <c r="R91" s="8"/>
      <c r="S91" s="8"/>
      <c r="T91" s="12"/>
    </row>
    <row r="92" spans="1:20" ht="30" customHeight="1" x14ac:dyDescent="0.7">
      <c r="A92" s="8"/>
      <c r="B92" s="15"/>
      <c r="C92" s="133" t="s">
        <v>181</v>
      </c>
      <c r="D92" s="132"/>
      <c r="E92" s="134">
        <f>E89/(E90-E91)</f>
        <v>55243.802778534468</v>
      </c>
      <c r="F92" s="132"/>
      <c r="G92" s="134">
        <f>G89/(G90-G91)</f>
        <v>60079.956011255948</v>
      </c>
      <c r="H92" s="132"/>
      <c r="I92" s="132"/>
      <c r="J92" s="132"/>
      <c r="K92" s="134">
        <f>K89/(K90-K91)</f>
        <v>66813.991652244731</v>
      </c>
      <c r="L92" s="132"/>
      <c r="M92" s="134">
        <f>M89/(M90-M91)</f>
        <v>75471.770429673867</v>
      </c>
      <c r="N92" s="132"/>
      <c r="O92" s="134">
        <f>O89/(O90-O91)</f>
        <v>86006.467571547139</v>
      </c>
      <c r="P92" s="132"/>
      <c r="Q92" s="9"/>
      <c r="R92" s="9"/>
      <c r="S92" s="9"/>
      <c r="T92" s="12"/>
    </row>
    <row r="93" spans="1:20" ht="30" customHeight="1" x14ac:dyDescent="0.7">
      <c r="A93" s="8"/>
      <c r="B93" s="15"/>
      <c r="C93" s="133" t="s">
        <v>182</v>
      </c>
      <c r="D93" s="132"/>
      <c r="E93" s="134">
        <f>E92*E90</f>
        <v>905998.3655679652</v>
      </c>
      <c r="F93" s="132"/>
      <c r="G93" s="134">
        <f>G92*G90</f>
        <v>985311.27858459752</v>
      </c>
      <c r="H93" s="132"/>
      <c r="I93" s="132"/>
      <c r="J93" s="132"/>
      <c r="K93" s="135">
        <f>K92*K90</f>
        <v>1095749.4630968135</v>
      </c>
      <c r="L93" s="132"/>
      <c r="M93" s="135">
        <f>M92*M90</f>
        <v>1237737.0350466513</v>
      </c>
      <c r="N93" s="132"/>
      <c r="O93" s="135">
        <f>O92*O90</f>
        <v>1410506.0681733729</v>
      </c>
      <c r="P93" s="132"/>
      <c r="Q93" s="9"/>
      <c r="R93" s="9"/>
      <c r="S93" s="9"/>
      <c r="T93" s="12"/>
    </row>
    <row r="94" spans="1:20" ht="30" customHeight="1" x14ac:dyDescent="0.7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2"/>
    </row>
    <row r="95" spans="1:20" ht="15.75" customHeight="1" x14ac:dyDescent="0.7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5.75" customHeight="1" x14ac:dyDescent="0.7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5.75" customHeight="1" x14ac:dyDescent="0.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5.75" customHeight="1" x14ac:dyDescent="0.7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5.75" customHeight="1" x14ac:dyDescent="0.7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5.75" customHeight="1" x14ac:dyDescent="0.7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5.75" customHeight="1" x14ac:dyDescent="0.7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5.75" customHeight="1" x14ac:dyDescent="0.7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5.75" customHeight="1" x14ac:dyDescent="0.7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5.75" customHeight="1" x14ac:dyDescent="0.7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5.75" customHeight="1" x14ac:dyDescent="0.7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5.75" customHeight="1" x14ac:dyDescent="0.7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5.75" customHeight="1" x14ac:dyDescent="0.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5.75" customHeight="1" x14ac:dyDescent="0.7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5.75" customHeight="1" x14ac:dyDescent="0.7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5.75" customHeight="1" x14ac:dyDescent="0.7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5.75" customHeight="1" x14ac:dyDescent="0.7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5.75" customHeight="1" x14ac:dyDescent="0.7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5.75" customHeight="1" x14ac:dyDescent="0.7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5.75" customHeight="1" x14ac:dyDescent="0.7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5.75" customHeight="1" x14ac:dyDescent="0.7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5.75" customHeight="1" x14ac:dyDescent="0.7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5.75" customHeight="1" x14ac:dyDescent="0.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5.75" customHeight="1" x14ac:dyDescent="0.7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5.75" customHeight="1" x14ac:dyDescent="0.7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5.75" customHeight="1" x14ac:dyDescent="0.7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5.75" customHeight="1" x14ac:dyDescent="0.7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5.75" customHeight="1" x14ac:dyDescent="0.7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5.75" customHeight="1" x14ac:dyDescent="0.7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5.75" customHeight="1" x14ac:dyDescent="0.7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5.75" customHeight="1" x14ac:dyDescent="0.7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5.75" customHeight="1" x14ac:dyDescent="0.7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5.75" customHeight="1" x14ac:dyDescent="0.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5.75" customHeight="1" x14ac:dyDescent="0.7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5.75" customHeight="1" x14ac:dyDescent="0.7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5.75" customHeight="1" x14ac:dyDescent="0.7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5.75" customHeight="1" x14ac:dyDescent="0.7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5.75" customHeight="1" x14ac:dyDescent="0.7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5.75" customHeight="1" x14ac:dyDescent="0.7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5.75" customHeight="1" x14ac:dyDescent="0.7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5.75" customHeight="1" x14ac:dyDescent="0.7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5.75" customHeight="1" x14ac:dyDescent="0.7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5.75" customHeight="1" x14ac:dyDescent="0.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5.75" customHeight="1" x14ac:dyDescent="0.7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5.75" customHeight="1" x14ac:dyDescent="0.7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5.75" customHeight="1" x14ac:dyDescent="0.7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5.75" customHeight="1" x14ac:dyDescent="0.7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5.75" customHeight="1" x14ac:dyDescent="0.7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5.75" customHeight="1" x14ac:dyDescent="0.7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5.75" customHeight="1" x14ac:dyDescent="0.7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5.75" customHeight="1" x14ac:dyDescent="0.7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5.75" customHeight="1" x14ac:dyDescent="0.7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5.75" customHeight="1" x14ac:dyDescent="0.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5.75" customHeight="1" x14ac:dyDescent="0.7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5.75" customHeight="1" x14ac:dyDescent="0.7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5.75" customHeight="1" x14ac:dyDescent="0.7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5.75" customHeight="1" x14ac:dyDescent="0.7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5.75" customHeight="1" x14ac:dyDescent="0.7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5.75" customHeight="1" x14ac:dyDescent="0.7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5.75" customHeight="1" x14ac:dyDescent="0.7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5.75" customHeight="1" x14ac:dyDescent="0.7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5.75" customHeight="1" x14ac:dyDescent="0.7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5.75" customHeight="1" x14ac:dyDescent="0.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5.75" customHeight="1" x14ac:dyDescent="0.7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5.75" customHeight="1" x14ac:dyDescent="0.7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5.75" customHeight="1" x14ac:dyDescent="0.7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5.75" customHeight="1" x14ac:dyDescent="0.7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5.75" customHeight="1" x14ac:dyDescent="0.7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5.75" customHeight="1" x14ac:dyDescent="0.7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5.75" customHeight="1" x14ac:dyDescent="0.7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5.75" customHeight="1" x14ac:dyDescent="0.7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5.75" customHeight="1" x14ac:dyDescent="0.7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5.75" customHeight="1" x14ac:dyDescent="0.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5.75" customHeight="1" x14ac:dyDescent="0.7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5.75" customHeight="1" x14ac:dyDescent="0.7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5.75" customHeight="1" x14ac:dyDescent="0.7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5.75" customHeight="1" x14ac:dyDescent="0.7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5.75" customHeight="1" x14ac:dyDescent="0.7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5.75" customHeight="1" x14ac:dyDescent="0.7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5.75" customHeight="1" x14ac:dyDescent="0.7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5.75" customHeight="1" x14ac:dyDescent="0.7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5.75" customHeight="1" x14ac:dyDescent="0.7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5.75" customHeight="1" x14ac:dyDescent="0.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5.75" customHeight="1" x14ac:dyDescent="0.7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5.75" customHeight="1" x14ac:dyDescent="0.7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5.75" customHeight="1" x14ac:dyDescent="0.7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5.75" customHeight="1" x14ac:dyDescent="0.7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5.75" customHeight="1" x14ac:dyDescent="0.7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5.75" customHeight="1" x14ac:dyDescent="0.7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5.75" customHeight="1" x14ac:dyDescent="0.7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5.75" customHeight="1" x14ac:dyDescent="0.7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5.75" customHeight="1" x14ac:dyDescent="0.7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5.75" customHeight="1" x14ac:dyDescent="0.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5.75" customHeight="1" x14ac:dyDescent="0.7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5.75" customHeight="1" x14ac:dyDescent="0.7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5.75" customHeight="1" x14ac:dyDescent="0.7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5.75" customHeight="1" x14ac:dyDescent="0.7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5.75" customHeight="1" x14ac:dyDescent="0.7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5.75" customHeight="1" x14ac:dyDescent="0.7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5.75" customHeight="1" x14ac:dyDescent="0.7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5.75" customHeight="1" x14ac:dyDescent="0.7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5.75" customHeight="1" x14ac:dyDescent="0.7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5.75" customHeight="1" x14ac:dyDescent="0.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5.75" customHeight="1" x14ac:dyDescent="0.7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5.75" customHeight="1" x14ac:dyDescent="0.7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5.75" customHeight="1" x14ac:dyDescent="0.7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5.75" customHeight="1" x14ac:dyDescent="0.7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5.75" customHeight="1" x14ac:dyDescent="0.7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5.75" customHeight="1" x14ac:dyDescent="0.7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5.75" customHeight="1" x14ac:dyDescent="0.7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5.75" customHeight="1" x14ac:dyDescent="0.7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5.75" customHeight="1" x14ac:dyDescent="0.7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5.75" customHeight="1" x14ac:dyDescent="0.7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5.75" customHeight="1" x14ac:dyDescent="0.7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5.75" customHeight="1" x14ac:dyDescent="0.7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5.75" customHeight="1" x14ac:dyDescent="0.7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5.75" customHeight="1" x14ac:dyDescent="0.7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5.75" customHeight="1" x14ac:dyDescent="0.7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20" ht="15.75" customHeight="1" x14ac:dyDescent="0.7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20" ht="15.75" customHeight="1" x14ac:dyDescent="0.7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20" ht="15.75" customHeight="1" x14ac:dyDescent="0.7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20" ht="15.75" customHeight="1" x14ac:dyDescent="0.7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20" ht="15.75" customHeight="1" x14ac:dyDescent="0.7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</sheetData>
  <mergeCells count="96">
    <mergeCell ref="M53:N53"/>
    <mergeCell ref="M54:N54"/>
    <mergeCell ref="L50:M50"/>
    <mergeCell ref="K88:L88"/>
    <mergeCell ref="M88:N88"/>
    <mergeCell ref="K65:L65"/>
    <mergeCell ref="K70:L70"/>
    <mergeCell ref="C93:D93"/>
    <mergeCell ref="E93:F93"/>
    <mergeCell ref="G91:J91"/>
    <mergeCell ref="G90:J90"/>
    <mergeCell ref="K80:L80"/>
    <mergeCell ref="K93:L93"/>
    <mergeCell ref="K92:L92"/>
    <mergeCell ref="B86:C86"/>
    <mergeCell ref="C87:P87"/>
    <mergeCell ref="B84:P84"/>
    <mergeCell ref="C88:D88"/>
    <mergeCell ref="C90:D90"/>
    <mergeCell ref="G88:J88"/>
    <mergeCell ref="O92:P92"/>
    <mergeCell ref="O93:P93"/>
    <mergeCell ref="G92:J92"/>
    <mergeCell ref="M93:N93"/>
    <mergeCell ref="G93:J93"/>
    <mergeCell ref="O91:P91"/>
    <mergeCell ref="O89:P89"/>
    <mergeCell ref="O90:P90"/>
    <mergeCell ref="M89:N89"/>
    <mergeCell ref="M92:N92"/>
    <mergeCell ref="M90:N90"/>
    <mergeCell ref="M91:N91"/>
    <mergeCell ref="G89:J89"/>
    <mergeCell ref="K89:L89"/>
    <mergeCell ref="K90:L90"/>
    <mergeCell ref="K91:L91"/>
    <mergeCell ref="B34:C34"/>
    <mergeCell ref="L5:M5"/>
    <mergeCell ref="E10:G10"/>
    <mergeCell ref="N10:P10"/>
    <mergeCell ref="B4:D4"/>
    <mergeCell ref="B25:P25"/>
    <mergeCell ref="J29:L29"/>
    <mergeCell ref="H6:J6"/>
    <mergeCell ref="H7:J7"/>
    <mergeCell ref="F29:I29"/>
    <mergeCell ref="F28:I28"/>
    <mergeCell ref="J28:L28"/>
    <mergeCell ref="F30:I30"/>
    <mergeCell ref="J31:L31"/>
    <mergeCell ref="F31:I31"/>
    <mergeCell ref="J30:L30"/>
    <mergeCell ref="B2:P2"/>
    <mergeCell ref="B3:F3"/>
    <mergeCell ref="G5:J5"/>
    <mergeCell ref="H8:J8"/>
    <mergeCell ref="J27:L27"/>
    <mergeCell ref="F27:I27"/>
    <mergeCell ref="L46:N46"/>
    <mergeCell ref="L35:O35"/>
    <mergeCell ref="C23:D23"/>
    <mergeCell ref="C22:D22"/>
    <mergeCell ref="E90:F90"/>
    <mergeCell ref="B33:F33"/>
    <mergeCell ref="K68:L68"/>
    <mergeCell ref="K69:L69"/>
    <mergeCell ref="K77:L77"/>
    <mergeCell ref="K75:O75"/>
    <mergeCell ref="K72:L72"/>
    <mergeCell ref="K71:L71"/>
    <mergeCell ref="K78:L78"/>
    <mergeCell ref="K66:L66"/>
    <mergeCell ref="K67:L67"/>
    <mergeCell ref="M55:N55"/>
    <mergeCell ref="O56:O57"/>
    <mergeCell ref="K63:O63"/>
    <mergeCell ref="C89:D89"/>
    <mergeCell ref="E89:F89"/>
    <mergeCell ref="E91:F91"/>
    <mergeCell ref="K79:L79"/>
    <mergeCell ref="E88:F88"/>
    <mergeCell ref="L56:N57"/>
    <mergeCell ref="L59:P59"/>
    <mergeCell ref="O88:P88"/>
    <mergeCell ref="B35:E35"/>
    <mergeCell ref="B57:D57"/>
    <mergeCell ref="B46:D46"/>
    <mergeCell ref="C92:D92"/>
    <mergeCell ref="E92:F92"/>
    <mergeCell ref="C91:D91"/>
    <mergeCell ref="B83:D83"/>
    <mergeCell ref="B61:F61"/>
    <mergeCell ref="B63:E63"/>
    <mergeCell ref="B75:E75"/>
    <mergeCell ref="C47:D47"/>
    <mergeCell ref="B50:C50"/>
  </mergeCells>
  <printOptions horizontalCentered="1" verticalCentered="1"/>
  <pageMargins left="0.7" right="0.7" top="0.75" bottom="0.75" header="0.3" footer="0.3"/>
  <pageSetup scale="28" orientation="landscape" r:id="rId1"/>
  <rowBreaks count="1" manualBreakCount="1">
    <brk id="58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50"/>
  <sheetViews>
    <sheetView rightToLeft="1" view="pageBreakPreview" zoomScale="60" zoomScaleNormal="100" workbookViewId="0">
      <selection activeCell="J11" sqref="J11:K11"/>
    </sheetView>
  </sheetViews>
  <sheetFormatPr defaultColWidth="17.28515625" defaultRowHeight="15.75" customHeight="1" x14ac:dyDescent="0.2"/>
  <cols>
    <col min="1" max="1" width="8.7109375" customWidth="1"/>
    <col min="2" max="2" width="9" customWidth="1"/>
    <col min="3" max="3" width="77.42578125" customWidth="1"/>
    <col min="4" max="4" width="9" customWidth="1"/>
    <col min="5" max="5" width="13.7109375" customWidth="1"/>
    <col min="6" max="9" width="9" customWidth="1"/>
    <col min="10" max="10" width="9.7109375" customWidth="1"/>
    <col min="11" max="12" width="8.7109375" customWidth="1"/>
    <col min="13" max="13" width="12" customWidth="1"/>
  </cols>
  <sheetData>
    <row r="1" spans="1:121" ht="18" customHeight="1" x14ac:dyDescent="0.25">
      <c r="B1" s="1"/>
      <c r="C1" s="1"/>
      <c r="D1" s="1"/>
      <c r="E1" s="1"/>
      <c r="F1" s="1"/>
      <c r="G1" s="1"/>
      <c r="H1" s="1"/>
      <c r="I1" s="1"/>
      <c r="J1" s="1"/>
    </row>
    <row r="2" spans="1:121" ht="30" customHeight="1" x14ac:dyDescent="0.7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1:121" ht="30" customHeight="1" x14ac:dyDescent="0.7">
      <c r="A3" s="2"/>
      <c r="B3" s="163" t="s">
        <v>183</v>
      </c>
      <c r="C3" s="164"/>
      <c r="D3" s="164"/>
      <c r="E3" s="164"/>
      <c r="F3" s="4"/>
      <c r="G3" s="4"/>
      <c r="H3" s="4"/>
      <c r="I3" s="4"/>
      <c r="J3" s="4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1:121" ht="30" customHeight="1" x14ac:dyDescent="0.7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</row>
    <row r="5" spans="1:121" ht="30" customHeight="1" x14ac:dyDescent="0.7">
      <c r="A5" s="2"/>
      <c r="B5" s="4"/>
      <c r="C5" s="7" t="s">
        <v>184</v>
      </c>
      <c r="D5" s="162" t="s">
        <v>185</v>
      </c>
      <c r="E5" s="161"/>
      <c r="F5" s="162" t="s">
        <v>186</v>
      </c>
      <c r="G5" s="161"/>
      <c r="H5" s="162" t="s">
        <v>187</v>
      </c>
      <c r="I5" s="161"/>
      <c r="J5" s="162" t="s">
        <v>188</v>
      </c>
      <c r="K5" s="161"/>
      <c r="L5" s="162" t="s">
        <v>189</v>
      </c>
      <c r="M5" s="16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</row>
    <row r="6" spans="1:121" ht="30" customHeight="1" x14ac:dyDescent="0.7">
      <c r="A6" s="2"/>
      <c r="B6" s="4"/>
      <c r="C6" s="7" t="s">
        <v>190</v>
      </c>
      <c r="D6" s="160">
        <f>'الخطة التشغيلية '!N22</f>
        <v>1108000</v>
      </c>
      <c r="E6" s="161"/>
      <c r="F6" s="160">
        <f>'الخطة التشغيلية '!O22</f>
        <v>1163400</v>
      </c>
      <c r="G6" s="161"/>
      <c r="H6" s="160">
        <f>'الخطة التشغيلية '!P22</f>
        <v>1334760</v>
      </c>
      <c r="I6" s="161"/>
      <c r="J6" s="160">
        <f>'الخطة التشغيلية '!Q22</f>
        <v>1494931.2</v>
      </c>
      <c r="K6" s="161"/>
      <c r="L6" s="160">
        <f>'الخطة التشغيلية '!R22</f>
        <v>1689272.2560000001</v>
      </c>
      <c r="M6" s="16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</row>
    <row r="7" spans="1:121" ht="30" customHeight="1" x14ac:dyDescent="0.7">
      <c r="A7" s="2"/>
      <c r="B7" s="4"/>
      <c r="C7" s="7" t="s">
        <v>191</v>
      </c>
      <c r="D7" s="165">
        <f>'الخطة التشغيلية '!M72</f>
        <v>545000</v>
      </c>
      <c r="E7" s="161"/>
      <c r="F7" s="165">
        <f>'الخطة التشغيلية '!N72</f>
        <v>583150</v>
      </c>
      <c r="G7" s="161"/>
      <c r="H7" s="165">
        <f>'الخطة التشغيلية '!O72</f>
        <v>641465</v>
      </c>
      <c r="I7" s="161"/>
      <c r="J7" s="165">
        <f>'الخطة التشغيلية '!P72</f>
        <v>724855.45</v>
      </c>
      <c r="K7" s="161"/>
      <c r="L7" s="165">
        <f>'الخطة التشغيلية '!Q72</f>
        <v>826335.21300000011</v>
      </c>
      <c r="M7" s="16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 ht="30" customHeight="1" x14ac:dyDescent="0.7">
      <c r="A8" s="2"/>
      <c r="B8" s="4"/>
      <c r="C8" s="7" t="s">
        <v>192</v>
      </c>
      <c r="D8" s="165">
        <f>D6-D7</f>
        <v>563000</v>
      </c>
      <c r="E8" s="161"/>
      <c r="F8" s="165">
        <f>F6-F7</f>
        <v>580250</v>
      </c>
      <c r="G8" s="161"/>
      <c r="H8" s="165">
        <f>H6-H7</f>
        <v>693295</v>
      </c>
      <c r="I8" s="161"/>
      <c r="J8" s="165">
        <f>J6-J7</f>
        <v>770075.75</v>
      </c>
      <c r="K8" s="161"/>
      <c r="L8" s="165">
        <f>L6-L7</f>
        <v>862937.04299999995</v>
      </c>
      <c r="M8" s="16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 ht="30" customHeight="1" x14ac:dyDescent="0.7">
      <c r="A9" s="2"/>
      <c r="B9" s="4"/>
      <c r="C9" s="7" t="s">
        <v>193</v>
      </c>
      <c r="D9" s="165">
        <f>'الخطة التشغيلية '!C72</f>
        <v>520000</v>
      </c>
      <c r="E9" s="161"/>
      <c r="F9" s="165">
        <f>'الخطة التشغيلية '!D72</f>
        <v>561600</v>
      </c>
      <c r="G9" s="161"/>
      <c r="H9" s="165">
        <f>'الخطة التشغيلية '!E72</f>
        <v>628992</v>
      </c>
      <c r="I9" s="161"/>
      <c r="J9" s="165">
        <f>'الخطة التشغيلية '!F72</f>
        <v>710760.95999999996</v>
      </c>
      <c r="K9" s="161"/>
      <c r="L9" s="165">
        <f>'الخطة التشغيلية '!G72</f>
        <v>810267.49440000008</v>
      </c>
      <c r="M9" s="16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 ht="30" customHeight="1" x14ac:dyDescent="0.7">
      <c r="A10" s="2"/>
      <c r="B10" s="4"/>
      <c r="C10" s="7" t="s">
        <v>194</v>
      </c>
      <c r="D10" s="165">
        <f>D8-D9</f>
        <v>43000</v>
      </c>
      <c r="E10" s="161"/>
      <c r="F10" s="165">
        <f>F8-F9</f>
        <v>18650</v>
      </c>
      <c r="G10" s="161"/>
      <c r="H10" s="165">
        <f>H8-H9</f>
        <v>64303</v>
      </c>
      <c r="I10" s="161"/>
      <c r="J10" s="165">
        <f>J8-J9</f>
        <v>59314.790000000037</v>
      </c>
      <c r="K10" s="161"/>
      <c r="L10" s="165">
        <f>L8-L9</f>
        <v>52669.548599999864</v>
      </c>
      <c r="M10" s="16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21" ht="30" customHeight="1" x14ac:dyDescent="0.7">
      <c r="A11" s="2"/>
      <c r="B11" s="4"/>
      <c r="C11" s="7" t="s">
        <v>195</v>
      </c>
      <c r="D11" s="165">
        <f>D10*0.025</f>
        <v>1075</v>
      </c>
      <c r="E11" s="161"/>
      <c r="F11" s="165">
        <f>F10*0.025</f>
        <v>466.25</v>
      </c>
      <c r="G11" s="161"/>
      <c r="H11" s="165">
        <f>H10*0.025</f>
        <v>1607.575</v>
      </c>
      <c r="I11" s="161"/>
      <c r="J11" s="165">
        <f>J10*0.025</f>
        <v>1482.869750000001</v>
      </c>
      <c r="K11" s="161"/>
      <c r="L11" s="165">
        <f>L10*0.025</f>
        <v>1316.7387149999968</v>
      </c>
      <c r="M11" s="16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21" ht="30" customHeight="1" x14ac:dyDescent="0.7">
      <c r="A12" s="2"/>
      <c r="B12" s="4"/>
      <c r="C12" s="7" t="s">
        <v>196</v>
      </c>
      <c r="D12" s="166">
        <f>D10-D11</f>
        <v>41925</v>
      </c>
      <c r="E12" s="161"/>
      <c r="F12" s="166">
        <f>F10-F11</f>
        <v>18183.75</v>
      </c>
      <c r="G12" s="161"/>
      <c r="H12" s="166">
        <f>H10-H11</f>
        <v>62695.425000000003</v>
      </c>
      <c r="I12" s="161"/>
      <c r="J12" s="166">
        <f>J10-J11</f>
        <v>57831.920250000039</v>
      </c>
      <c r="K12" s="161"/>
      <c r="L12" s="166">
        <f>L10-L11</f>
        <v>51352.809884999864</v>
      </c>
      <c r="M12" s="16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</row>
    <row r="13" spans="1:121" ht="30" customHeight="1" x14ac:dyDescent="0.7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</row>
    <row r="14" spans="1:121" ht="30" customHeight="1" x14ac:dyDescent="0.7">
      <c r="A14" s="2"/>
      <c r="B14" s="167" t="s">
        <v>197</v>
      </c>
      <c r="C14" s="16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</row>
    <row r="15" spans="1:121" ht="30" customHeight="1" x14ac:dyDescent="0.7">
      <c r="A15" s="2"/>
      <c r="B15" s="4"/>
      <c r="C15" s="4"/>
      <c r="D15" s="171" t="s">
        <v>198</v>
      </c>
      <c r="E15" s="171"/>
      <c r="F15" s="171"/>
      <c r="G15" s="171"/>
      <c r="H15" s="171"/>
      <c r="I15" s="171"/>
      <c r="J15" s="171"/>
      <c r="K15" s="171"/>
      <c r="L15" s="171"/>
      <c r="M15" s="17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</row>
    <row r="16" spans="1:121" ht="30" customHeight="1" x14ac:dyDescent="0.7">
      <c r="A16" s="2"/>
      <c r="B16" s="4"/>
      <c r="C16" s="4" t="s">
        <v>199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</row>
    <row r="17" spans="1:121" ht="30" customHeight="1" x14ac:dyDescent="0.7">
      <c r="A17" s="2"/>
      <c r="B17" s="4"/>
      <c r="C17" s="4" t="s">
        <v>200</v>
      </c>
      <c r="D17" s="169">
        <f>'الخطة التشغيلية '!O58</f>
        <v>269000</v>
      </c>
      <c r="E17" s="164"/>
      <c r="F17" s="5"/>
      <c r="G17" s="5"/>
      <c r="H17" s="5"/>
      <c r="I17" s="5"/>
      <c r="J17" s="5"/>
      <c r="K17" s="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1:121" ht="30" customHeight="1" x14ac:dyDescent="0.7">
      <c r="A18" s="2"/>
      <c r="B18" s="4"/>
      <c r="C18" s="4" t="s">
        <v>201</v>
      </c>
      <c r="D18" s="169">
        <f>'الخطة التشغيلية '!C72+'الخطة التشغيلية '!M72/12*5</f>
        <v>747083.33333333326</v>
      </c>
      <c r="E18" s="164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</row>
    <row r="19" spans="1:121" ht="30" customHeight="1" x14ac:dyDescent="0.7">
      <c r="A19" s="2"/>
      <c r="B19" s="4"/>
      <c r="C19" s="4" t="s">
        <v>202</v>
      </c>
      <c r="D19" s="169">
        <v>50000</v>
      </c>
      <c r="E19" s="164"/>
      <c r="F19" s="5"/>
      <c r="G19" s="5"/>
      <c r="H19" s="5"/>
      <c r="I19" s="5"/>
      <c r="J19" s="5"/>
      <c r="K19" s="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</row>
    <row r="20" spans="1:121" ht="30" customHeight="1" x14ac:dyDescent="0.7">
      <c r="A20" s="2"/>
      <c r="B20" s="4"/>
      <c r="C20" s="4" t="s">
        <v>203</v>
      </c>
      <c r="D20" s="169">
        <f>D17+D18-D19</f>
        <v>966083.33333333326</v>
      </c>
      <c r="E20" s="170"/>
      <c r="F20" s="5"/>
      <c r="G20" s="5"/>
      <c r="H20" s="5"/>
      <c r="I20" s="5"/>
      <c r="J20" s="5"/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</row>
    <row r="21" spans="1:121" ht="30" customHeight="1" x14ac:dyDescent="0.7">
      <c r="A21" s="2"/>
      <c r="B21" s="4"/>
      <c r="C21" s="162" t="s">
        <v>204</v>
      </c>
      <c r="D21" s="161"/>
      <c r="E21" s="161"/>
      <c r="F21" s="161"/>
      <c r="G21" s="161"/>
      <c r="H21" s="161"/>
      <c r="I21" s="161"/>
      <c r="J21" s="161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</row>
    <row r="22" spans="1:121" ht="30" customHeight="1" x14ac:dyDescent="0.7">
      <c r="A22" s="2"/>
      <c r="B22" s="4"/>
      <c r="C22" s="162" t="s">
        <v>205</v>
      </c>
      <c r="D22" s="161"/>
      <c r="E22" s="162" t="s">
        <v>221</v>
      </c>
      <c r="F22" s="161"/>
      <c r="G22" s="161"/>
      <c r="H22" s="161"/>
      <c r="I22" s="161"/>
      <c r="J22" s="161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</row>
    <row r="23" spans="1:121" ht="30" customHeight="1" x14ac:dyDescent="0.7">
      <c r="A23" s="2"/>
      <c r="B23" s="4"/>
      <c r="C23" s="162" t="s">
        <v>206</v>
      </c>
      <c r="D23" s="161"/>
      <c r="E23" s="165">
        <f>D20</f>
        <v>966083.33333333326</v>
      </c>
      <c r="F23" s="161"/>
      <c r="G23" s="161"/>
      <c r="H23" s="161"/>
      <c r="I23" s="161"/>
      <c r="J23" s="161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</row>
    <row r="24" spans="1:121" ht="30" customHeight="1" x14ac:dyDescent="0.7">
      <c r="A24" s="2"/>
      <c r="B24" s="4"/>
      <c r="C24" s="162" t="s">
        <v>207</v>
      </c>
      <c r="D24" s="161"/>
      <c r="E24" s="168">
        <v>0.05</v>
      </c>
      <c r="F24" s="161"/>
      <c r="G24" s="161"/>
      <c r="H24" s="161"/>
      <c r="I24" s="161"/>
      <c r="J24" s="161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</row>
    <row r="25" spans="1:121" ht="30" customHeight="1" x14ac:dyDescent="0.7">
      <c r="A25" s="2"/>
      <c r="B25" s="4"/>
      <c r="C25" s="162" t="s">
        <v>208</v>
      </c>
      <c r="D25" s="161"/>
      <c r="E25" s="165">
        <f>E24*E23+E23</f>
        <v>1014387.4999999999</v>
      </c>
      <c r="F25" s="161"/>
      <c r="G25" s="161"/>
      <c r="H25" s="161"/>
      <c r="I25" s="161"/>
      <c r="J25" s="161"/>
      <c r="K25" s="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1:121" ht="30" customHeight="1" x14ac:dyDescent="0.7">
      <c r="A26" s="2"/>
      <c r="B26" s="4"/>
      <c r="C26" s="162" t="s">
        <v>209</v>
      </c>
      <c r="D26" s="161"/>
      <c r="E26" s="165">
        <v>5</v>
      </c>
      <c r="F26" s="161"/>
      <c r="G26" s="161"/>
      <c r="H26" s="161"/>
      <c r="I26" s="161"/>
      <c r="J26" s="161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1:121" ht="30" customHeight="1" x14ac:dyDescent="0.7">
      <c r="A27" s="2"/>
      <c r="B27" s="4"/>
      <c r="C27" s="162" t="s">
        <v>210</v>
      </c>
      <c r="D27" s="161"/>
      <c r="E27" s="165">
        <f>E25/E26</f>
        <v>202877.49999999997</v>
      </c>
      <c r="F27" s="161"/>
      <c r="G27" s="161"/>
      <c r="H27" s="161"/>
      <c r="I27" s="161"/>
      <c r="J27" s="161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</row>
    <row r="28" spans="1:121" ht="30" customHeight="1" x14ac:dyDescent="0.7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</row>
    <row r="29" spans="1:121" ht="30" customHeight="1" x14ac:dyDescent="0.7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1:121" ht="30" customHeight="1" x14ac:dyDescent="0.7">
      <c r="A30" s="2"/>
      <c r="B30" s="167" t="s">
        <v>211</v>
      </c>
      <c r="C30" s="164"/>
      <c r="D30" s="4"/>
      <c r="E30" s="4"/>
      <c r="F30" s="4"/>
      <c r="G30" s="4"/>
      <c r="H30" s="4"/>
      <c r="I30" s="4"/>
      <c r="J30" s="4"/>
      <c r="K30" s="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</row>
    <row r="31" spans="1:121" ht="30" customHeight="1" x14ac:dyDescent="0.7">
      <c r="A31" s="2"/>
      <c r="B31" s="6"/>
      <c r="C31" s="6"/>
      <c r="D31" s="4"/>
      <c r="E31" s="4"/>
      <c r="F31" s="4"/>
      <c r="G31" s="4"/>
      <c r="H31" s="4"/>
      <c r="I31" s="4"/>
      <c r="J31" s="4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</row>
    <row r="32" spans="1:121" ht="30" customHeight="1" x14ac:dyDescent="0.7">
      <c r="A32" s="2"/>
      <c r="B32" s="4"/>
      <c r="C32" s="162" t="s">
        <v>212</v>
      </c>
      <c r="D32" s="161"/>
      <c r="E32" s="161"/>
      <c r="F32" s="161"/>
      <c r="G32" s="161"/>
      <c r="H32" s="161"/>
      <c r="I32" s="161"/>
      <c r="J32" s="161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1:121" ht="30" customHeight="1" x14ac:dyDescent="0.7">
      <c r="A33" s="2"/>
      <c r="B33" s="4"/>
      <c r="C33" s="162" t="s">
        <v>213</v>
      </c>
      <c r="D33" s="161"/>
      <c r="E33" s="165">
        <f>'الخطة التشغيلية '!O58</f>
        <v>269000</v>
      </c>
      <c r="F33" s="161"/>
      <c r="G33" s="161"/>
      <c r="H33" s="161"/>
      <c r="I33" s="161"/>
      <c r="J33" s="161"/>
      <c r="K33" s="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1:121" ht="30" customHeight="1" x14ac:dyDescent="0.7">
      <c r="A34" s="2"/>
      <c r="B34" s="4"/>
      <c r="C34" s="162" t="s">
        <v>214</v>
      </c>
      <c r="D34" s="161"/>
      <c r="E34" s="165">
        <f>D12</f>
        <v>41925</v>
      </c>
      <c r="F34" s="161"/>
      <c r="G34" s="161"/>
      <c r="H34" s="161"/>
      <c r="I34" s="161"/>
      <c r="J34" s="161"/>
      <c r="K34" s="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</row>
    <row r="35" spans="1:121" ht="30" customHeight="1" x14ac:dyDescent="0.7">
      <c r="A35" s="2"/>
      <c r="B35" s="4"/>
      <c r="C35" s="162" t="s">
        <v>215</v>
      </c>
      <c r="D35" s="161"/>
      <c r="E35" s="165">
        <f>F12</f>
        <v>18183.75</v>
      </c>
      <c r="F35" s="161"/>
      <c r="G35" s="161"/>
      <c r="H35" s="161"/>
      <c r="I35" s="161"/>
      <c r="J35" s="161"/>
      <c r="K35" s="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</row>
    <row r="36" spans="1:121" ht="30" customHeight="1" x14ac:dyDescent="0.7">
      <c r="A36" s="2"/>
      <c r="B36" s="4"/>
      <c r="C36" s="162" t="s">
        <v>216</v>
      </c>
      <c r="D36" s="161"/>
      <c r="E36" s="165">
        <f>H12</f>
        <v>62695.425000000003</v>
      </c>
      <c r="F36" s="161"/>
      <c r="G36" s="161"/>
      <c r="H36" s="161"/>
      <c r="I36" s="161"/>
      <c r="J36" s="161"/>
      <c r="K36" s="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spans="1:121" ht="30" customHeight="1" x14ac:dyDescent="0.7">
      <c r="A37" s="2"/>
      <c r="B37" s="4"/>
      <c r="C37" s="162" t="s">
        <v>217</v>
      </c>
      <c r="D37" s="161"/>
      <c r="E37" s="165">
        <f>J12</f>
        <v>57831.920250000039</v>
      </c>
      <c r="F37" s="161"/>
      <c r="G37" s="161"/>
      <c r="H37" s="161"/>
      <c r="I37" s="161"/>
      <c r="J37" s="161"/>
      <c r="K37" s="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</row>
    <row r="38" spans="1:121" ht="30" customHeight="1" x14ac:dyDescent="0.7">
      <c r="A38" s="2"/>
      <c r="B38" s="4"/>
      <c r="C38" s="162" t="s">
        <v>218</v>
      </c>
      <c r="D38" s="161"/>
      <c r="E38" s="165">
        <f>L12</f>
        <v>51352.809884999864</v>
      </c>
      <c r="F38" s="161"/>
      <c r="G38" s="161"/>
      <c r="H38" s="161"/>
      <c r="I38" s="161"/>
      <c r="J38" s="161"/>
      <c r="K38" s="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</row>
    <row r="39" spans="1:121" ht="30" customHeight="1" x14ac:dyDescent="0.7">
      <c r="A39" s="2"/>
      <c r="B39" s="4"/>
      <c r="C39" s="162" t="s">
        <v>219</v>
      </c>
      <c r="D39" s="161"/>
      <c r="E39" s="165">
        <f>(E34+E35+E36+E37+E38)/5</f>
        <v>46397.781026999975</v>
      </c>
      <c r="F39" s="161"/>
      <c r="G39" s="161"/>
      <c r="H39" s="161"/>
      <c r="I39" s="161"/>
      <c r="J39" s="161"/>
      <c r="K39" s="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</row>
    <row r="40" spans="1:121" ht="30" customHeight="1" x14ac:dyDescent="0.7">
      <c r="A40" s="2"/>
      <c r="B40" s="4"/>
      <c r="C40" s="162" t="s">
        <v>220</v>
      </c>
      <c r="D40" s="161"/>
      <c r="E40" s="168">
        <f>E33/E39</f>
        <v>5.7976910543084479</v>
      </c>
      <c r="F40" s="161"/>
      <c r="G40" s="161"/>
      <c r="H40" s="161"/>
      <c r="I40" s="161"/>
      <c r="J40" s="161"/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</row>
    <row r="41" spans="1:121" ht="30" customHeight="1" x14ac:dyDescent="0.7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</row>
    <row r="42" spans="1:121" ht="30" customHeight="1" x14ac:dyDescent="0.7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</row>
    <row r="43" spans="1:121" ht="30" customHeight="1" x14ac:dyDescent="0.7">
      <c r="A43" s="2"/>
      <c r="B43" s="3"/>
      <c r="C43" s="3"/>
      <c r="D43" s="3"/>
      <c r="E43" s="3"/>
      <c r="F43" s="3"/>
      <c r="G43" s="3"/>
      <c r="H43" s="3"/>
      <c r="I43" s="3"/>
      <c r="J43" s="3"/>
      <c r="K43" s="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</row>
    <row r="44" spans="1:121" ht="30" customHeight="1" x14ac:dyDescent="0.7">
      <c r="A44" s="2"/>
      <c r="B44" s="3"/>
      <c r="C44" s="3"/>
      <c r="D44" s="3"/>
      <c r="E44" s="3"/>
      <c r="F44" s="3"/>
      <c r="G44" s="3"/>
      <c r="H44" s="3"/>
      <c r="I44" s="3"/>
      <c r="J44" s="3"/>
      <c r="K44" s="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</row>
    <row r="45" spans="1:121" ht="30" customHeight="1" x14ac:dyDescent="0.7">
      <c r="A45" s="2"/>
      <c r="B45" s="3"/>
      <c r="C45" s="3"/>
      <c r="D45" s="3"/>
      <c r="E45" s="3"/>
      <c r="F45" s="3"/>
      <c r="G45" s="3"/>
      <c r="H45" s="3"/>
      <c r="I45" s="3"/>
      <c r="J45" s="3"/>
      <c r="K45" s="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</row>
    <row r="46" spans="1:121" ht="30" customHeight="1" x14ac:dyDescent="0.7">
      <c r="A46" s="2"/>
      <c r="B46" s="3"/>
      <c r="C46" s="3"/>
      <c r="D46" s="3"/>
      <c r="E46" s="3"/>
      <c r="F46" s="3"/>
      <c r="G46" s="3"/>
      <c r="H46" s="3"/>
      <c r="I46" s="3"/>
      <c r="J46" s="3"/>
      <c r="K46" s="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</row>
    <row r="47" spans="1:121" ht="30" customHeight="1" x14ac:dyDescent="0.7">
      <c r="A47" s="2"/>
      <c r="B47" s="3"/>
      <c r="C47" s="3"/>
      <c r="D47" s="3"/>
      <c r="E47" s="3"/>
      <c r="F47" s="3"/>
      <c r="G47" s="3"/>
      <c r="H47" s="3"/>
      <c r="I47" s="3"/>
      <c r="J47" s="3"/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</row>
    <row r="48" spans="1:121" ht="30" customHeight="1" x14ac:dyDescent="0.7">
      <c r="A48" s="2"/>
      <c r="B48" s="3"/>
      <c r="C48" s="3"/>
      <c r="D48" s="3"/>
      <c r="E48" s="3"/>
      <c r="F48" s="3"/>
      <c r="G48" s="3"/>
      <c r="H48" s="3"/>
      <c r="I48" s="3"/>
      <c r="J48" s="3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</row>
    <row r="49" spans="1:121" ht="30" customHeight="1" x14ac:dyDescent="0.7">
      <c r="A49" s="2"/>
      <c r="B49" s="3"/>
      <c r="C49" s="3"/>
      <c r="D49" s="3"/>
      <c r="E49" s="3"/>
      <c r="F49" s="3"/>
      <c r="G49" s="3"/>
      <c r="H49" s="3"/>
      <c r="I49" s="3"/>
      <c r="J49" s="3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</row>
    <row r="50" spans="1:121" ht="30" customHeight="1" x14ac:dyDescent="0.7">
      <c r="A50" s="2"/>
      <c r="B50" s="3"/>
      <c r="C50" s="3"/>
      <c r="D50" s="3"/>
      <c r="E50" s="3"/>
      <c r="F50" s="3"/>
      <c r="G50" s="3"/>
      <c r="H50" s="3"/>
      <c r="I50" s="3"/>
      <c r="J50" s="3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</row>
    <row r="51" spans="1:121" ht="30" customHeight="1" x14ac:dyDescent="0.7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</row>
    <row r="52" spans="1:121" ht="15.75" customHeight="1" x14ac:dyDescent="0.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</row>
    <row r="53" spans="1:121" ht="15.75" customHeight="1" x14ac:dyDescent="0.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</row>
    <row r="54" spans="1:121" ht="15.75" customHeight="1" x14ac:dyDescent="0.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</row>
    <row r="55" spans="1:121" ht="15.75" customHeight="1" x14ac:dyDescent="0.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</row>
    <row r="56" spans="1:121" ht="15.75" customHeight="1" x14ac:dyDescent="0.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</row>
    <row r="57" spans="1:121" ht="15.75" customHeight="1" x14ac:dyDescent="0.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</row>
    <row r="58" spans="1:121" ht="15.75" customHeight="1" x14ac:dyDescent="0.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</row>
    <row r="59" spans="1:121" ht="15.75" customHeight="1" x14ac:dyDescent="0.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</row>
    <row r="60" spans="1:121" ht="15.75" customHeight="1" x14ac:dyDescent="0.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</row>
    <row r="61" spans="1:121" ht="15.75" customHeight="1" x14ac:dyDescent="0.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</row>
    <row r="62" spans="1:121" ht="15.75" customHeight="1" x14ac:dyDescent="0.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</row>
    <row r="63" spans="1:121" ht="15.75" customHeight="1" x14ac:dyDescent="0.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</row>
    <row r="64" spans="1:121" ht="15.75" customHeight="1" x14ac:dyDescent="0.7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</row>
    <row r="65" spans="1:121" ht="15.75" customHeight="1" x14ac:dyDescent="0.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</row>
    <row r="66" spans="1:121" ht="15.75" customHeight="1" x14ac:dyDescent="0.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</row>
    <row r="67" spans="1:121" ht="15.75" customHeight="1" x14ac:dyDescent="0.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</row>
    <row r="68" spans="1:121" ht="15.75" customHeight="1" x14ac:dyDescent="0.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</row>
    <row r="69" spans="1:121" ht="15.75" customHeight="1" x14ac:dyDescent="0.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</row>
    <row r="70" spans="1:121" ht="15.75" customHeight="1" x14ac:dyDescent="0.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</row>
    <row r="71" spans="1:121" ht="15.75" customHeight="1" x14ac:dyDescent="0.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</row>
    <row r="72" spans="1:121" ht="15.75" customHeight="1" x14ac:dyDescent="0.7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</row>
    <row r="73" spans="1:121" ht="15.75" customHeight="1" x14ac:dyDescent="0.7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</row>
    <row r="74" spans="1:121" ht="15.75" customHeight="1" x14ac:dyDescent="0.7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</row>
    <row r="75" spans="1:121" ht="15.75" customHeight="1" x14ac:dyDescent="0.7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</row>
    <row r="76" spans="1:121" ht="15.75" customHeight="1" x14ac:dyDescent="0.7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</row>
    <row r="77" spans="1:121" ht="15.75" customHeight="1" x14ac:dyDescent="0.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</row>
    <row r="78" spans="1:121" ht="15.75" customHeight="1" x14ac:dyDescent="0.7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</row>
    <row r="79" spans="1:121" ht="15.75" customHeight="1" x14ac:dyDescent="0.7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</row>
    <row r="80" spans="1:121" ht="15.75" customHeight="1" x14ac:dyDescent="0.7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</row>
    <row r="81" spans="1:121" ht="15.75" customHeight="1" x14ac:dyDescent="0.7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</row>
    <row r="82" spans="1:121" ht="15.75" customHeight="1" x14ac:dyDescent="0.7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</row>
    <row r="83" spans="1:121" ht="15.75" customHeight="1" x14ac:dyDescent="0.7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</row>
    <row r="84" spans="1:121" ht="15.75" customHeight="1" x14ac:dyDescent="0.7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</row>
    <row r="85" spans="1:121" ht="15.75" customHeight="1" x14ac:dyDescent="0.7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</row>
    <row r="86" spans="1:121" ht="15.75" customHeight="1" x14ac:dyDescent="0.7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</row>
    <row r="87" spans="1:121" ht="15.75" customHeight="1" x14ac:dyDescent="0.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</row>
    <row r="88" spans="1:121" ht="15.75" customHeight="1" x14ac:dyDescent="0.7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</row>
    <row r="89" spans="1:121" ht="15.75" customHeight="1" x14ac:dyDescent="0.7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</row>
    <row r="90" spans="1:121" ht="15.75" customHeight="1" x14ac:dyDescent="0.7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</row>
    <row r="91" spans="1:121" ht="15.75" customHeight="1" x14ac:dyDescent="0.7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</row>
    <row r="92" spans="1:121" ht="15.75" customHeight="1" x14ac:dyDescent="0.7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</row>
    <row r="93" spans="1:121" ht="15.75" customHeight="1" x14ac:dyDescent="0.7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</row>
    <row r="94" spans="1:121" ht="15.75" customHeight="1" x14ac:dyDescent="0.7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</row>
    <row r="95" spans="1:121" ht="15.75" customHeight="1" x14ac:dyDescent="0.7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</row>
    <row r="96" spans="1:121" ht="15.75" customHeight="1" x14ac:dyDescent="0.7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</row>
    <row r="97" spans="1:121" ht="15.75" customHeight="1" x14ac:dyDescent="0.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</row>
    <row r="98" spans="1:121" ht="15.75" customHeight="1" x14ac:dyDescent="0.7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</row>
    <row r="99" spans="1:121" ht="15.75" customHeight="1" x14ac:dyDescent="0.7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</row>
    <row r="100" spans="1:121" ht="15.75" customHeight="1" x14ac:dyDescent="0.7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</row>
    <row r="101" spans="1:121" ht="15.75" customHeight="1" x14ac:dyDescent="0.7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</row>
    <row r="102" spans="1:121" ht="15.75" customHeight="1" x14ac:dyDescent="0.7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</row>
    <row r="103" spans="1:121" ht="15.75" customHeight="1" x14ac:dyDescent="0.7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</row>
    <row r="104" spans="1:121" ht="15.75" customHeight="1" x14ac:dyDescent="0.7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</row>
    <row r="105" spans="1:121" ht="15.75" customHeight="1" x14ac:dyDescent="0.7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</row>
    <row r="106" spans="1:121" ht="15.75" customHeight="1" x14ac:dyDescent="0.7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</row>
    <row r="107" spans="1:121" ht="15.75" customHeight="1" x14ac:dyDescent="0.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</row>
    <row r="108" spans="1:121" ht="15.75" customHeight="1" x14ac:dyDescent="0.7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</row>
    <row r="109" spans="1:121" ht="15.75" customHeight="1" x14ac:dyDescent="0.7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</row>
    <row r="110" spans="1:121" ht="15.75" customHeight="1" x14ac:dyDescent="0.7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</row>
    <row r="111" spans="1:121" ht="15.75" customHeight="1" x14ac:dyDescent="0.7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</row>
    <row r="112" spans="1:121" ht="15.75" customHeight="1" x14ac:dyDescent="0.7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</row>
    <row r="113" spans="1:121" ht="15.75" customHeight="1" x14ac:dyDescent="0.7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</row>
    <row r="114" spans="1:121" ht="15.75" customHeight="1" x14ac:dyDescent="0.7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</row>
    <row r="115" spans="1:121" ht="15.75" customHeight="1" x14ac:dyDescent="0.7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</row>
    <row r="116" spans="1:121" ht="15.75" customHeight="1" x14ac:dyDescent="0.7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</row>
    <row r="117" spans="1:121" ht="15.75" customHeight="1" x14ac:dyDescent="0.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</row>
    <row r="118" spans="1:121" ht="15.75" customHeight="1" x14ac:dyDescent="0.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</row>
    <row r="119" spans="1:121" ht="15.75" customHeight="1" x14ac:dyDescent="0.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</row>
    <row r="120" spans="1:121" ht="15.75" customHeight="1" x14ac:dyDescent="0.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</row>
    <row r="121" spans="1:121" ht="15.75" customHeight="1" x14ac:dyDescent="0.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</row>
    <row r="122" spans="1:121" ht="15.75" customHeight="1" x14ac:dyDescent="0.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</row>
    <row r="123" spans="1:121" ht="15.75" customHeight="1" x14ac:dyDescent="0.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</row>
    <row r="124" spans="1:121" ht="15.75" customHeight="1" x14ac:dyDescent="0.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</row>
    <row r="125" spans="1:121" ht="15.75" customHeight="1" x14ac:dyDescent="0.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</row>
    <row r="126" spans="1:121" ht="15.75" customHeight="1" x14ac:dyDescent="0.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</row>
    <row r="127" spans="1:121" ht="15.75" customHeight="1" x14ac:dyDescent="0.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</row>
    <row r="128" spans="1:121" ht="15.75" customHeight="1" x14ac:dyDescent="0.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</row>
    <row r="129" spans="1:121" ht="15.75" customHeight="1" x14ac:dyDescent="0.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</row>
    <row r="130" spans="1:121" ht="15.75" customHeight="1" x14ac:dyDescent="0.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</row>
    <row r="131" spans="1:121" ht="15.75" customHeight="1" x14ac:dyDescent="0.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</row>
    <row r="132" spans="1:121" ht="15.75" customHeight="1" x14ac:dyDescent="0.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</row>
    <row r="133" spans="1:121" ht="15.75" customHeight="1" x14ac:dyDescent="0.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</row>
    <row r="134" spans="1:121" ht="15.75" customHeight="1" x14ac:dyDescent="0.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</row>
    <row r="135" spans="1:121" ht="15.75" customHeight="1" x14ac:dyDescent="0.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</row>
    <row r="136" spans="1:121" ht="15.75" customHeight="1" x14ac:dyDescent="0.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</row>
    <row r="137" spans="1:121" ht="15.75" customHeight="1" x14ac:dyDescent="0.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</row>
    <row r="138" spans="1:121" ht="15.75" customHeight="1" x14ac:dyDescent="0.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</row>
    <row r="139" spans="1:121" ht="15.75" customHeight="1" x14ac:dyDescent="0.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</row>
    <row r="140" spans="1:121" ht="15.75" customHeight="1" x14ac:dyDescent="0.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</row>
    <row r="141" spans="1:121" ht="15.75" customHeight="1" x14ac:dyDescent="0.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</row>
    <row r="142" spans="1:121" ht="15.75" customHeight="1" x14ac:dyDescent="0.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</row>
    <row r="143" spans="1:121" ht="15.75" customHeight="1" x14ac:dyDescent="0.7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</row>
    <row r="144" spans="1:121" ht="15.75" customHeight="1" x14ac:dyDescent="0.7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</row>
    <row r="145" spans="1:121" ht="15.75" customHeight="1" x14ac:dyDescent="0.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</row>
    <row r="146" spans="1:121" ht="15.75" customHeight="1" x14ac:dyDescent="0.7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</row>
    <row r="147" spans="1:121" ht="15.75" customHeight="1" x14ac:dyDescent="0.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</row>
    <row r="148" spans="1:121" ht="15.75" customHeight="1" x14ac:dyDescent="0.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</row>
    <row r="149" spans="1:121" ht="15.75" customHeight="1" x14ac:dyDescent="0.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</row>
    <row r="150" spans="1:121" ht="15.75" customHeight="1" x14ac:dyDescent="0.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</row>
    <row r="151" spans="1:121" ht="15.75" customHeight="1" x14ac:dyDescent="0.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</row>
    <row r="152" spans="1:121" ht="15.75" customHeight="1" x14ac:dyDescent="0.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</row>
    <row r="153" spans="1:121" ht="15.75" customHeight="1" x14ac:dyDescent="0.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</row>
    <row r="154" spans="1:121" ht="15.75" customHeight="1" x14ac:dyDescent="0.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</row>
    <row r="155" spans="1:121" ht="15.75" customHeight="1" x14ac:dyDescent="0.7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</row>
    <row r="156" spans="1:121" ht="15.75" customHeight="1" x14ac:dyDescent="0.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</row>
    <row r="157" spans="1:121" ht="15.75" customHeight="1" x14ac:dyDescent="0.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</row>
    <row r="158" spans="1:121" ht="15.75" customHeight="1" x14ac:dyDescent="0.7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</row>
    <row r="159" spans="1:121" ht="15.75" customHeight="1" x14ac:dyDescent="0.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</row>
    <row r="160" spans="1:121" ht="15.75" customHeight="1" x14ac:dyDescent="0.7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</row>
    <row r="161" spans="1:121" ht="15.75" customHeight="1" x14ac:dyDescent="0.7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</row>
    <row r="162" spans="1:121" ht="15.75" customHeight="1" x14ac:dyDescent="0.7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</row>
    <row r="163" spans="1:121" ht="15.75" customHeight="1" x14ac:dyDescent="0.7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</row>
    <row r="164" spans="1:121" ht="15.75" customHeight="1" x14ac:dyDescent="0.7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</row>
    <row r="165" spans="1:121" ht="15.75" customHeight="1" x14ac:dyDescent="0.7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</row>
    <row r="166" spans="1:121" ht="15.75" customHeight="1" x14ac:dyDescent="0.7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</row>
    <row r="167" spans="1:121" ht="15.75" customHeight="1" x14ac:dyDescent="0.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</row>
    <row r="168" spans="1:121" ht="15.75" customHeight="1" x14ac:dyDescent="0.7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</row>
    <row r="169" spans="1:121" ht="15.75" customHeight="1" x14ac:dyDescent="0.7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</row>
    <row r="170" spans="1:121" ht="15.75" customHeight="1" x14ac:dyDescent="0.7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</row>
    <row r="171" spans="1:121" ht="15.75" customHeight="1" x14ac:dyDescent="0.7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</row>
    <row r="172" spans="1:121" ht="15.75" customHeight="1" x14ac:dyDescent="0.7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</row>
    <row r="173" spans="1:121" ht="15.75" customHeight="1" x14ac:dyDescent="0.7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</row>
    <row r="174" spans="1:121" ht="15.75" customHeight="1" x14ac:dyDescent="0.7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</row>
    <row r="175" spans="1:121" ht="15.75" customHeight="1" x14ac:dyDescent="0.7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</row>
    <row r="176" spans="1:121" ht="15.75" customHeight="1" x14ac:dyDescent="0.7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</row>
    <row r="177" spans="1:121" ht="15.75" customHeight="1" x14ac:dyDescent="0.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</row>
    <row r="178" spans="1:121" ht="15.75" customHeight="1" x14ac:dyDescent="0.7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</row>
    <row r="179" spans="1:121" ht="15.75" customHeight="1" x14ac:dyDescent="0.7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</row>
    <row r="180" spans="1:121" ht="15.75" customHeight="1" x14ac:dyDescent="0.7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</row>
    <row r="181" spans="1:121" ht="15.75" customHeight="1" x14ac:dyDescent="0.7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</row>
    <row r="182" spans="1:121" ht="15.75" customHeight="1" x14ac:dyDescent="0.7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</row>
    <row r="183" spans="1:121" ht="15.75" customHeight="1" x14ac:dyDescent="0.7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</row>
    <row r="184" spans="1:121" ht="15.75" customHeight="1" x14ac:dyDescent="0.7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</row>
    <row r="185" spans="1:121" ht="15.75" customHeight="1" x14ac:dyDescent="0.7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</row>
    <row r="186" spans="1:121" ht="15.75" customHeight="1" x14ac:dyDescent="0.7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</row>
    <row r="187" spans="1:121" ht="15.75" customHeight="1" x14ac:dyDescent="0.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</row>
    <row r="188" spans="1:121" ht="15.75" customHeight="1" x14ac:dyDescent="0.7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</row>
    <row r="189" spans="1:121" ht="15.75" customHeight="1" x14ac:dyDescent="0.7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</row>
    <row r="190" spans="1:121" ht="15.75" customHeight="1" x14ac:dyDescent="0.7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</row>
    <row r="191" spans="1:121" ht="15.75" customHeight="1" x14ac:dyDescent="0.7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</row>
    <row r="192" spans="1:121" ht="15.75" customHeight="1" x14ac:dyDescent="0.7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</row>
    <row r="193" spans="1:121" ht="15.75" customHeight="1" x14ac:dyDescent="0.7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</row>
    <row r="194" spans="1:121" ht="15.75" customHeight="1" x14ac:dyDescent="0.7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</row>
    <row r="195" spans="1:121" ht="15.75" customHeight="1" x14ac:dyDescent="0.7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</row>
    <row r="196" spans="1:121" ht="15.75" customHeight="1" x14ac:dyDescent="0.7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</row>
    <row r="197" spans="1:121" ht="15.75" customHeight="1" x14ac:dyDescent="0.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</row>
    <row r="198" spans="1:121" ht="15.75" customHeight="1" x14ac:dyDescent="0.7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</row>
    <row r="199" spans="1:121" ht="15.75" customHeight="1" x14ac:dyDescent="0.7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</row>
    <row r="200" spans="1:121" ht="15.75" customHeight="1" x14ac:dyDescent="0.7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</row>
    <row r="201" spans="1:121" ht="15.75" customHeight="1" x14ac:dyDescent="0.7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</row>
    <row r="202" spans="1:121" ht="15.75" customHeight="1" x14ac:dyDescent="0.7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</row>
    <row r="203" spans="1:121" ht="15.75" customHeight="1" x14ac:dyDescent="0.7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</row>
    <row r="204" spans="1:121" ht="15.75" customHeight="1" x14ac:dyDescent="0.7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</row>
    <row r="205" spans="1:121" ht="15.75" customHeight="1" x14ac:dyDescent="0.7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</row>
    <row r="206" spans="1:121" ht="15.75" customHeight="1" x14ac:dyDescent="0.7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</row>
    <row r="207" spans="1:121" ht="15.75" customHeight="1" x14ac:dyDescent="0.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</row>
    <row r="208" spans="1:121" ht="15.75" customHeight="1" x14ac:dyDescent="0.7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</row>
    <row r="209" spans="1:121" ht="15.75" customHeight="1" x14ac:dyDescent="0.7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</row>
    <row r="210" spans="1:121" ht="15.75" customHeight="1" x14ac:dyDescent="0.7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</row>
    <row r="211" spans="1:121" ht="15.75" customHeight="1" x14ac:dyDescent="0.7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</row>
    <row r="212" spans="1:121" ht="15.75" customHeight="1" x14ac:dyDescent="0.7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</row>
    <row r="213" spans="1:121" ht="15.75" customHeight="1" x14ac:dyDescent="0.7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</row>
    <row r="214" spans="1:121" ht="15.75" customHeight="1" x14ac:dyDescent="0.7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</row>
    <row r="215" spans="1:121" ht="15.75" customHeight="1" x14ac:dyDescent="0.7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</row>
    <row r="216" spans="1:121" ht="15.75" customHeight="1" x14ac:dyDescent="0.7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</row>
    <row r="217" spans="1:121" ht="15.75" customHeight="1" x14ac:dyDescent="0.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</row>
    <row r="218" spans="1:121" ht="15.75" customHeight="1" x14ac:dyDescent="0.7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</row>
    <row r="219" spans="1:121" ht="15.75" customHeight="1" x14ac:dyDescent="0.7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</row>
    <row r="220" spans="1:121" ht="15.75" customHeight="1" x14ac:dyDescent="0.7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</row>
    <row r="221" spans="1:121" ht="15.75" customHeight="1" x14ac:dyDescent="0.7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</row>
    <row r="222" spans="1:121" ht="15.75" customHeight="1" x14ac:dyDescent="0.7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</row>
    <row r="223" spans="1:121" ht="15.75" customHeight="1" x14ac:dyDescent="0.7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</row>
    <row r="224" spans="1:121" ht="15.75" customHeight="1" x14ac:dyDescent="0.7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</row>
    <row r="225" spans="1:121" ht="15.75" customHeight="1" x14ac:dyDescent="0.7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</row>
    <row r="226" spans="1:121" ht="15.75" customHeight="1" x14ac:dyDescent="0.7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</row>
    <row r="227" spans="1:121" ht="15.75" customHeight="1" x14ac:dyDescent="0.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</row>
    <row r="228" spans="1:121" ht="15.75" customHeight="1" x14ac:dyDescent="0.7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</row>
    <row r="229" spans="1:121" ht="15.75" customHeight="1" x14ac:dyDescent="0.7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</row>
    <row r="230" spans="1:121" ht="15.75" customHeight="1" x14ac:dyDescent="0.7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</row>
    <row r="231" spans="1:121" ht="15.75" customHeight="1" x14ac:dyDescent="0.7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</row>
    <row r="232" spans="1:121" ht="15.75" customHeight="1" x14ac:dyDescent="0.7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</row>
    <row r="233" spans="1:121" ht="15.75" customHeight="1" x14ac:dyDescent="0.7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</row>
    <row r="234" spans="1:121" ht="15.75" customHeight="1" x14ac:dyDescent="0.7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</row>
    <row r="235" spans="1:121" ht="15.75" customHeight="1" x14ac:dyDescent="0.7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</row>
    <row r="236" spans="1:121" ht="15.75" customHeight="1" x14ac:dyDescent="0.7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</row>
    <row r="237" spans="1:121" ht="15.75" customHeight="1" x14ac:dyDescent="0.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</row>
    <row r="238" spans="1:121" ht="15.75" customHeight="1" x14ac:dyDescent="0.7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</row>
    <row r="239" spans="1:121" ht="15.75" customHeight="1" x14ac:dyDescent="0.7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</row>
    <row r="240" spans="1:121" ht="15.75" customHeight="1" x14ac:dyDescent="0.7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</row>
    <row r="241" spans="1:121" ht="15.75" customHeight="1" x14ac:dyDescent="0.7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</row>
    <row r="242" spans="1:121" ht="15.75" customHeight="1" x14ac:dyDescent="0.7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</row>
    <row r="243" spans="1:121" ht="15.75" customHeight="1" x14ac:dyDescent="0.7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</row>
    <row r="244" spans="1:121" ht="15.75" customHeight="1" x14ac:dyDescent="0.7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</row>
    <row r="245" spans="1:121" ht="15.75" customHeight="1" x14ac:dyDescent="0.7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</row>
    <row r="246" spans="1:121" ht="15.75" customHeight="1" x14ac:dyDescent="0.7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</row>
    <row r="247" spans="1:121" ht="15.75" customHeight="1" x14ac:dyDescent="0.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</row>
    <row r="248" spans="1:121" ht="15.75" customHeight="1" x14ac:dyDescent="0.7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</row>
    <row r="249" spans="1:121" ht="15.75" customHeight="1" x14ac:dyDescent="0.7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</row>
    <row r="250" spans="1:121" ht="15.75" customHeight="1" x14ac:dyDescent="0.7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</row>
  </sheetData>
  <mergeCells count="78">
    <mergeCell ref="D15:M16"/>
    <mergeCell ref="E34:J34"/>
    <mergeCell ref="D17:E17"/>
    <mergeCell ref="C21:J21"/>
    <mergeCell ref="D12:E12"/>
    <mergeCell ref="D19:E19"/>
    <mergeCell ref="D18:E18"/>
    <mergeCell ref="E26:J26"/>
    <mergeCell ref="E23:J23"/>
    <mergeCell ref="E25:J25"/>
    <mergeCell ref="E24:J24"/>
    <mergeCell ref="E22:J22"/>
    <mergeCell ref="E33:J33"/>
    <mergeCell ref="C32:J32"/>
    <mergeCell ref="C23:D23"/>
    <mergeCell ref="D20:E20"/>
    <mergeCell ref="C22:D22"/>
    <mergeCell ref="E27:J27"/>
    <mergeCell ref="C27:D27"/>
    <mergeCell ref="E40:J40"/>
    <mergeCell ref="C40:D40"/>
    <mergeCell ref="C39:D39"/>
    <mergeCell ref="C38:D38"/>
    <mergeCell ref="E35:J35"/>
    <mergeCell ref="E37:J37"/>
    <mergeCell ref="C37:D37"/>
    <mergeCell ref="C36:D36"/>
    <mergeCell ref="E36:J36"/>
    <mergeCell ref="E39:J39"/>
    <mergeCell ref="E38:J38"/>
    <mergeCell ref="C26:D26"/>
    <mergeCell ref="C24:D24"/>
    <mergeCell ref="H12:I12"/>
    <mergeCell ref="F12:G12"/>
    <mergeCell ref="B14:C14"/>
    <mergeCell ref="J9:K9"/>
    <mergeCell ref="J10:K10"/>
    <mergeCell ref="J11:K11"/>
    <mergeCell ref="J12:K12"/>
    <mergeCell ref="H10:I10"/>
    <mergeCell ref="F10:G10"/>
    <mergeCell ref="D9:E9"/>
    <mergeCell ref="D10:E10"/>
    <mergeCell ref="H9:I9"/>
    <mergeCell ref="F11:G11"/>
    <mergeCell ref="D11:E11"/>
    <mergeCell ref="H11:I11"/>
    <mergeCell ref="C25:D25"/>
    <mergeCell ref="C33:D33"/>
    <mergeCell ref="C35:D35"/>
    <mergeCell ref="C34:D34"/>
    <mergeCell ref="B30:C30"/>
    <mergeCell ref="L11:M11"/>
    <mergeCell ref="L12:M12"/>
    <mergeCell ref="L10:M10"/>
    <mergeCell ref="L8:M8"/>
    <mergeCell ref="J8:K8"/>
    <mergeCell ref="B3:E3"/>
    <mergeCell ref="F9:G9"/>
    <mergeCell ref="F7:G7"/>
    <mergeCell ref="D7:E7"/>
    <mergeCell ref="L5:M5"/>
    <mergeCell ref="L6:M6"/>
    <mergeCell ref="L7:M7"/>
    <mergeCell ref="H6:I6"/>
    <mergeCell ref="L9:M9"/>
    <mergeCell ref="H5:I5"/>
    <mergeCell ref="J7:K7"/>
    <mergeCell ref="H7:I7"/>
    <mergeCell ref="H8:I8"/>
    <mergeCell ref="D8:E8"/>
    <mergeCell ref="F8:G8"/>
    <mergeCell ref="J5:K5"/>
    <mergeCell ref="J6:K6"/>
    <mergeCell ref="D5:E5"/>
    <mergeCell ref="F5:G5"/>
    <mergeCell ref="D6:E6"/>
    <mergeCell ref="F6:G6"/>
  </mergeCells>
  <printOptions horizontalCentered="1" verticalCentered="1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الخطة التشغيلية </vt:lpstr>
      <vt:lpstr>الخطة المالية</vt:lpstr>
      <vt:lpstr>'الخطة التشغيلية '!Print_Area</vt:lpstr>
      <vt:lpstr>'الخطة المالية'!Print_Area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alkthere</dc:creator>
  <cp:lastModifiedBy>Raed Abu Na'bah</cp:lastModifiedBy>
  <cp:lastPrinted>2014-11-26T12:58:06Z</cp:lastPrinted>
  <dcterms:created xsi:type="dcterms:W3CDTF">2015-03-15T08:16:19Z</dcterms:created>
  <dcterms:modified xsi:type="dcterms:W3CDTF">2015-04-14T06:25:06Z</dcterms:modified>
</cp:coreProperties>
</file>