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000" windowHeight="7080"/>
  </bookViews>
  <sheets>
    <sheet name="Single" sheetId="5" r:id="rId1"/>
    <sheet name="Series" sheetId="4" r:id="rId2"/>
    <sheet name="Parallel" sheetId="3" r:id="rId3"/>
  </sheets>
  <calcPr calcId="145621"/>
</workbook>
</file>

<file path=xl/calcChain.xml><?xml version="1.0" encoding="utf-8"?>
<calcChain xmlns="http://schemas.openxmlformats.org/spreadsheetml/2006/main">
  <c r="Z117" i="3" l="1"/>
  <c r="A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3" i="5"/>
  <c r="A2" i="5"/>
  <c r="A3" i="4"/>
  <c r="P51" i="4"/>
  <c r="O51" i="4"/>
  <c r="N51" i="4"/>
  <c r="M51" i="4"/>
  <c r="L51" i="4"/>
  <c r="D51" i="4"/>
  <c r="W51" i="4" s="1"/>
  <c r="P50" i="4"/>
  <c r="O50" i="4"/>
  <c r="N50" i="4"/>
  <c r="M50" i="4"/>
  <c r="L50" i="4"/>
  <c r="D50" i="4"/>
  <c r="W50" i="4" s="1"/>
  <c r="P49" i="4"/>
  <c r="O49" i="4"/>
  <c r="N49" i="4"/>
  <c r="M49" i="4"/>
  <c r="L49" i="4"/>
  <c r="D49" i="4"/>
  <c r="W49" i="4" s="1"/>
  <c r="P44" i="4"/>
  <c r="O44" i="4"/>
  <c r="N44" i="4"/>
  <c r="M44" i="4"/>
  <c r="L44" i="4"/>
  <c r="D44" i="4"/>
  <c r="W44" i="4" s="1"/>
  <c r="P43" i="4"/>
  <c r="O43" i="4"/>
  <c r="N43" i="4"/>
  <c r="M43" i="4"/>
  <c r="L43" i="4"/>
  <c r="D43" i="4"/>
  <c r="W43" i="4" s="1"/>
  <c r="P42" i="4"/>
  <c r="O42" i="4"/>
  <c r="N42" i="4"/>
  <c r="M42" i="4"/>
  <c r="L42" i="4"/>
  <c r="D42" i="4"/>
  <c r="W42" i="4" s="1"/>
  <c r="P41" i="4"/>
  <c r="O41" i="4"/>
  <c r="N41" i="4"/>
  <c r="M41" i="4"/>
  <c r="L41" i="4"/>
  <c r="D41" i="4"/>
  <c r="W41" i="4" s="1"/>
  <c r="P38" i="4"/>
  <c r="O38" i="4"/>
  <c r="N38" i="4"/>
  <c r="M38" i="4"/>
  <c r="L38" i="4"/>
  <c r="D38" i="4"/>
  <c r="W38" i="4" s="1"/>
  <c r="P36" i="4"/>
  <c r="O36" i="4"/>
  <c r="N36" i="4"/>
  <c r="M36" i="4"/>
  <c r="L36" i="4"/>
  <c r="D36" i="4"/>
  <c r="W36" i="4" s="1"/>
  <c r="P33" i="4"/>
  <c r="O33" i="4"/>
  <c r="N33" i="4"/>
  <c r="M33" i="4"/>
  <c r="L33" i="4"/>
  <c r="D33" i="4"/>
  <c r="W33" i="4" s="1"/>
  <c r="P30" i="4"/>
  <c r="O30" i="4"/>
  <c r="N30" i="4"/>
  <c r="M30" i="4"/>
  <c r="L30" i="4"/>
  <c r="D30" i="4"/>
  <c r="W30" i="4" s="1"/>
  <c r="P27" i="4"/>
  <c r="O27" i="4"/>
  <c r="N27" i="4"/>
  <c r="M27" i="4"/>
  <c r="L27" i="4"/>
  <c r="D27" i="4"/>
  <c r="W27" i="4" s="1"/>
  <c r="P17" i="4"/>
  <c r="O17" i="4"/>
  <c r="N17" i="4"/>
  <c r="M17" i="4"/>
  <c r="L17" i="4"/>
  <c r="D17" i="4"/>
  <c r="W17" i="4" s="1"/>
  <c r="P15" i="4"/>
  <c r="O15" i="4"/>
  <c r="N15" i="4"/>
  <c r="M15" i="4"/>
  <c r="L15" i="4"/>
  <c r="D15" i="4"/>
  <c r="W15" i="4" s="1"/>
  <c r="P10" i="4"/>
  <c r="O10" i="4"/>
  <c r="N10" i="4"/>
  <c r="M10" i="4"/>
  <c r="L10" i="4"/>
  <c r="D10" i="4"/>
  <c r="W10" i="4" s="1"/>
  <c r="P4" i="4"/>
  <c r="O4" i="4"/>
  <c r="N4" i="4"/>
  <c r="M4" i="4"/>
  <c r="L4" i="4"/>
  <c r="D4" i="4"/>
  <c r="W4" i="4" s="1"/>
  <c r="P6" i="4"/>
  <c r="O6" i="4"/>
  <c r="N6" i="4"/>
  <c r="M6" i="4"/>
  <c r="L6" i="4"/>
  <c r="D6" i="4"/>
  <c r="W6" i="4" s="1"/>
  <c r="P7" i="4"/>
  <c r="O7" i="4"/>
  <c r="N7" i="4"/>
  <c r="M7" i="4"/>
  <c r="L7" i="4"/>
  <c r="D7" i="4"/>
  <c r="W7" i="4" s="1"/>
  <c r="P9" i="4"/>
  <c r="O9" i="4"/>
  <c r="N9" i="4"/>
  <c r="M9" i="4"/>
  <c r="L9" i="4"/>
  <c r="D9" i="4"/>
  <c r="W9" i="4" s="1"/>
  <c r="P13" i="4"/>
  <c r="O13" i="4"/>
  <c r="N13" i="4"/>
  <c r="M13" i="4"/>
  <c r="L13" i="4"/>
  <c r="D13" i="4"/>
  <c r="W13" i="4" s="1"/>
  <c r="P22" i="4"/>
  <c r="O22" i="4"/>
  <c r="N22" i="4"/>
  <c r="M22" i="4"/>
  <c r="L22" i="4"/>
  <c r="D22" i="4"/>
  <c r="W22" i="4" s="1"/>
  <c r="P24" i="4"/>
  <c r="O24" i="4"/>
  <c r="N24" i="4"/>
  <c r="M24" i="4"/>
  <c r="L24" i="4"/>
  <c r="D24" i="4"/>
  <c r="W24" i="4" s="1"/>
  <c r="P28" i="4"/>
  <c r="O28" i="4"/>
  <c r="N28" i="4"/>
  <c r="M28" i="4"/>
  <c r="L28" i="4"/>
  <c r="D28" i="4"/>
  <c r="W28" i="4" s="1"/>
  <c r="P31" i="4"/>
  <c r="O31" i="4"/>
  <c r="N31" i="4"/>
  <c r="M31" i="4"/>
  <c r="L31" i="4"/>
  <c r="D31" i="4"/>
  <c r="W31" i="4" s="1"/>
  <c r="P34" i="4"/>
  <c r="O34" i="4"/>
  <c r="N34" i="4"/>
  <c r="M34" i="4"/>
  <c r="L34" i="4"/>
  <c r="D34" i="4"/>
  <c r="W34" i="4" s="1"/>
  <c r="P39" i="4"/>
  <c r="O39" i="4"/>
  <c r="N39" i="4"/>
  <c r="M39" i="4"/>
  <c r="L39" i="4"/>
  <c r="D39" i="4"/>
  <c r="W39" i="4" s="1"/>
  <c r="P48" i="4"/>
  <c r="O48" i="4"/>
  <c r="N48" i="4"/>
  <c r="M48" i="4"/>
  <c r="L48" i="4"/>
  <c r="D48" i="4"/>
  <c r="W48" i="4" s="1"/>
  <c r="P47" i="4"/>
  <c r="O47" i="4"/>
  <c r="N47" i="4"/>
  <c r="M47" i="4"/>
  <c r="L47" i="4"/>
  <c r="D47" i="4"/>
  <c r="W47" i="4" s="1"/>
  <c r="P55" i="4"/>
  <c r="O55" i="4"/>
  <c r="N55" i="4"/>
  <c r="M55" i="4"/>
  <c r="L55" i="4"/>
  <c r="D55" i="4"/>
  <c r="W55" i="4" s="1"/>
  <c r="P46" i="4"/>
  <c r="O46" i="4"/>
  <c r="N46" i="4"/>
  <c r="M46" i="4"/>
  <c r="L46" i="4"/>
  <c r="D46" i="4"/>
  <c r="W46" i="4" s="1"/>
  <c r="D110" i="3"/>
  <c r="L110" i="3"/>
  <c r="M110" i="3"/>
  <c r="N110" i="3"/>
  <c r="Q110" i="3" s="1"/>
  <c r="O110" i="3"/>
  <c r="P110" i="3"/>
  <c r="R110" i="3"/>
  <c r="U110" i="3" s="1"/>
  <c r="Y110" i="3" s="1"/>
  <c r="W110" i="3"/>
  <c r="AA110" i="3"/>
  <c r="D100" i="3"/>
  <c r="L100" i="3"/>
  <c r="M100" i="3"/>
  <c r="N100" i="3"/>
  <c r="Q100" i="3" s="1"/>
  <c r="O100" i="3"/>
  <c r="P100" i="3"/>
  <c r="W100" i="3"/>
  <c r="AA100" i="3"/>
  <c r="D90" i="3"/>
  <c r="L90" i="3"/>
  <c r="M90" i="3"/>
  <c r="N90" i="3"/>
  <c r="O90" i="3"/>
  <c r="R90" i="3" s="1"/>
  <c r="P90" i="3"/>
  <c r="Q90" i="3"/>
  <c r="T90" i="3" s="1"/>
  <c r="W90" i="3"/>
  <c r="AA90" i="3"/>
  <c r="D74" i="3"/>
  <c r="L74" i="3"/>
  <c r="M74" i="3"/>
  <c r="N74" i="3"/>
  <c r="O74" i="3"/>
  <c r="P74" i="3"/>
  <c r="R74" i="3"/>
  <c r="U74" i="3" s="1"/>
  <c r="Y74" i="3" s="1"/>
  <c r="W74" i="3"/>
  <c r="AA74" i="3"/>
  <c r="D63" i="3"/>
  <c r="L63" i="3"/>
  <c r="M63" i="3"/>
  <c r="N63" i="3"/>
  <c r="Q63" i="3" s="1"/>
  <c r="T63" i="3" s="1"/>
  <c r="O63" i="3"/>
  <c r="P63" i="3"/>
  <c r="W63" i="3"/>
  <c r="AA63" i="3"/>
  <c r="D53" i="3"/>
  <c r="L53" i="3"/>
  <c r="M53" i="3"/>
  <c r="N53" i="3"/>
  <c r="O53" i="3"/>
  <c r="P53" i="3"/>
  <c r="R53" i="3"/>
  <c r="U53" i="3" s="1"/>
  <c r="Y53" i="3" s="1"/>
  <c r="W53" i="3"/>
  <c r="AA53" i="3"/>
  <c r="D39" i="3"/>
  <c r="L39" i="3"/>
  <c r="M39" i="3"/>
  <c r="N39" i="3"/>
  <c r="Q39" i="3" s="1"/>
  <c r="T39" i="3" s="1"/>
  <c r="O39" i="3"/>
  <c r="P39" i="3"/>
  <c r="W39" i="3"/>
  <c r="AA39" i="3"/>
  <c r="D30" i="3"/>
  <c r="W30" i="3" s="1"/>
  <c r="L30" i="3"/>
  <c r="M30" i="3"/>
  <c r="N30" i="3"/>
  <c r="O30" i="3"/>
  <c r="P30" i="3"/>
  <c r="R30" i="3"/>
  <c r="U30" i="3" s="1"/>
  <c r="AA30" i="3"/>
  <c r="D21" i="3"/>
  <c r="L21" i="3"/>
  <c r="M21" i="3"/>
  <c r="N21" i="3"/>
  <c r="Q21" i="3" s="1"/>
  <c r="T21" i="3" s="1"/>
  <c r="O21" i="3"/>
  <c r="P21" i="3"/>
  <c r="W21" i="3"/>
  <c r="AA21" i="3"/>
  <c r="D13" i="3"/>
  <c r="W13" i="3" s="1"/>
  <c r="L13" i="3"/>
  <c r="M13" i="3"/>
  <c r="N13" i="3"/>
  <c r="O13" i="3"/>
  <c r="P13" i="3"/>
  <c r="R13" i="3"/>
  <c r="U13" i="3" s="1"/>
  <c r="AA13" i="3"/>
  <c r="D2" i="3"/>
  <c r="L2" i="3"/>
  <c r="M2" i="3"/>
  <c r="N2" i="3"/>
  <c r="Q2" i="3" s="1"/>
  <c r="T2" i="3" s="1"/>
  <c r="O2" i="3"/>
  <c r="P2" i="3"/>
  <c r="W2" i="3"/>
  <c r="AA2" i="3"/>
  <c r="D18" i="3"/>
  <c r="W18" i="3" s="1"/>
  <c r="L18" i="3"/>
  <c r="M18" i="3"/>
  <c r="N18" i="3"/>
  <c r="O18" i="3"/>
  <c r="P18" i="3"/>
  <c r="R18" i="3"/>
  <c r="U18" i="3" s="1"/>
  <c r="AA18" i="3"/>
  <c r="D28" i="3"/>
  <c r="L28" i="3"/>
  <c r="M28" i="3"/>
  <c r="N28" i="3"/>
  <c r="Q28" i="3" s="1"/>
  <c r="T28" i="3" s="1"/>
  <c r="O28" i="3"/>
  <c r="P28" i="3"/>
  <c r="W28" i="3"/>
  <c r="AA28" i="3"/>
  <c r="D43" i="3"/>
  <c r="W43" i="3" s="1"/>
  <c r="L43" i="3"/>
  <c r="M43" i="3"/>
  <c r="N43" i="3"/>
  <c r="O43" i="3"/>
  <c r="P43" i="3"/>
  <c r="R43" i="3"/>
  <c r="U43" i="3" s="1"/>
  <c r="AA43" i="3"/>
  <c r="D49" i="3"/>
  <c r="L49" i="3"/>
  <c r="M49" i="3"/>
  <c r="N49" i="3"/>
  <c r="Q49" i="3" s="1"/>
  <c r="T49" i="3" s="1"/>
  <c r="O49" i="3"/>
  <c r="P49" i="3"/>
  <c r="W49" i="3"/>
  <c r="AA49" i="3"/>
  <c r="D60" i="3"/>
  <c r="W60" i="3" s="1"/>
  <c r="L60" i="3"/>
  <c r="M60" i="3"/>
  <c r="N60" i="3"/>
  <c r="O60" i="3"/>
  <c r="P60" i="3"/>
  <c r="R60" i="3"/>
  <c r="U60" i="3" s="1"/>
  <c r="AA60" i="3"/>
  <c r="D68" i="3"/>
  <c r="L68" i="3"/>
  <c r="M68" i="3"/>
  <c r="N68" i="3"/>
  <c r="Q68" i="3" s="1"/>
  <c r="T68" i="3" s="1"/>
  <c r="O68" i="3"/>
  <c r="P68" i="3"/>
  <c r="W68" i="3"/>
  <c r="AA68" i="3"/>
  <c r="D70" i="3"/>
  <c r="W70" i="3" s="1"/>
  <c r="L70" i="3"/>
  <c r="M70" i="3"/>
  <c r="N70" i="3"/>
  <c r="O70" i="3"/>
  <c r="P70" i="3"/>
  <c r="R70" i="3"/>
  <c r="U70" i="3" s="1"/>
  <c r="AA70" i="3"/>
  <c r="D78" i="3"/>
  <c r="L78" i="3"/>
  <c r="M78" i="3"/>
  <c r="N78" i="3"/>
  <c r="O78" i="3"/>
  <c r="R78" i="3" s="1"/>
  <c r="U78" i="3" s="1"/>
  <c r="Y78" i="3" s="1"/>
  <c r="P78" i="3"/>
  <c r="Q78" i="3"/>
  <c r="T78" i="3" s="1"/>
  <c r="W78" i="3"/>
  <c r="AA78" i="3"/>
  <c r="D81" i="3"/>
  <c r="L81" i="3"/>
  <c r="M81" i="3"/>
  <c r="N81" i="3"/>
  <c r="Q81" i="3" s="1"/>
  <c r="T81" i="3" s="1"/>
  <c r="X81" i="3" s="1"/>
  <c r="O81" i="3"/>
  <c r="P81" i="3"/>
  <c r="W81" i="3"/>
  <c r="AA81" i="3"/>
  <c r="D87" i="3"/>
  <c r="L87" i="3"/>
  <c r="M87" i="3"/>
  <c r="N87" i="3"/>
  <c r="Q87" i="3" s="1"/>
  <c r="T87" i="3" s="1"/>
  <c r="O87" i="3"/>
  <c r="P87" i="3"/>
  <c r="W87" i="3"/>
  <c r="AA87" i="3"/>
  <c r="D91" i="3"/>
  <c r="W91" i="3" s="1"/>
  <c r="L91" i="3"/>
  <c r="M91" i="3"/>
  <c r="N91" i="3"/>
  <c r="O91" i="3"/>
  <c r="P91" i="3"/>
  <c r="R91" i="3"/>
  <c r="U91" i="3" s="1"/>
  <c r="AA91" i="3"/>
  <c r="D97" i="3"/>
  <c r="L97" i="3"/>
  <c r="M97" i="3"/>
  <c r="N97" i="3"/>
  <c r="Q97" i="3" s="1"/>
  <c r="T97" i="3" s="1"/>
  <c r="O97" i="3"/>
  <c r="P97" i="3"/>
  <c r="W97" i="3"/>
  <c r="AA97" i="3"/>
  <c r="D103" i="3"/>
  <c r="W103" i="3" s="1"/>
  <c r="L103" i="3"/>
  <c r="M103" i="3"/>
  <c r="N103" i="3"/>
  <c r="O103" i="3"/>
  <c r="P103" i="3"/>
  <c r="R103" i="3"/>
  <c r="U103" i="3" s="1"/>
  <c r="AA103" i="3"/>
  <c r="D111" i="3"/>
  <c r="L111" i="3"/>
  <c r="M111" i="3"/>
  <c r="N111" i="3"/>
  <c r="Q111" i="3" s="1"/>
  <c r="T111" i="3" s="1"/>
  <c r="O111" i="3"/>
  <c r="P111" i="3"/>
  <c r="W111" i="3"/>
  <c r="AA111" i="3"/>
  <c r="S90" i="3" l="1"/>
  <c r="U90" i="3"/>
  <c r="Y103" i="3"/>
  <c r="R111" i="3"/>
  <c r="U111" i="3" s="1"/>
  <c r="Y111" i="3" s="1"/>
  <c r="Q103" i="3"/>
  <c r="R97" i="3"/>
  <c r="Q91" i="3"/>
  <c r="R87" i="3"/>
  <c r="Q70" i="3"/>
  <c r="T70" i="3" s="1"/>
  <c r="R68" i="3"/>
  <c r="Q60" i="3"/>
  <c r="R49" i="3"/>
  <c r="Q43" i="3"/>
  <c r="R28" i="3"/>
  <c r="Q18" i="3"/>
  <c r="R2" i="3"/>
  <c r="Q13" i="3"/>
  <c r="R21" i="3"/>
  <c r="Q30" i="3"/>
  <c r="R39" i="3"/>
  <c r="Q53" i="3"/>
  <c r="R63" i="3"/>
  <c r="Q74" i="3"/>
  <c r="X90" i="3"/>
  <c r="R100" i="3"/>
  <c r="U100" i="3" s="1"/>
  <c r="Y100" i="3" s="1"/>
  <c r="Y91" i="3"/>
  <c r="Y70" i="3"/>
  <c r="Y60" i="3"/>
  <c r="Y43" i="3"/>
  <c r="Y18" i="3"/>
  <c r="Y13" i="3"/>
  <c r="Y30" i="3"/>
  <c r="S103" i="3"/>
  <c r="T103" i="3"/>
  <c r="X97" i="3"/>
  <c r="S97" i="3"/>
  <c r="U97" i="3"/>
  <c r="Y97" i="3" s="1"/>
  <c r="S91" i="3"/>
  <c r="T91" i="3"/>
  <c r="X87" i="3"/>
  <c r="S87" i="3"/>
  <c r="U87" i="3"/>
  <c r="Y87" i="3" s="1"/>
  <c r="V111" i="3"/>
  <c r="Z111" i="3" s="1"/>
  <c r="X111" i="3"/>
  <c r="S111" i="3"/>
  <c r="S78" i="3"/>
  <c r="X68" i="3"/>
  <c r="S68" i="3"/>
  <c r="U68" i="3"/>
  <c r="Y68" i="3" s="1"/>
  <c r="T60" i="3"/>
  <c r="S60" i="3"/>
  <c r="X49" i="3"/>
  <c r="S49" i="3"/>
  <c r="U49" i="3"/>
  <c r="Y49" i="3" s="1"/>
  <c r="T43" i="3"/>
  <c r="S43" i="3"/>
  <c r="X28" i="3"/>
  <c r="S28" i="3"/>
  <c r="U28" i="3"/>
  <c r="Y28" i="3" s="1"/>
  <c r="T18" i="3"/>
  <c r="S18" i="3"/>
  <c r="X2" i="3"/>
  <c r="S2" i="3"/>
  <c r="U2" i="3"/>
  <c r="Y2" i="3" s="1"/>
  <c r="T13" i="3"/>
  <c r="S13" i="3"/>
  <c r="X21" i="3"/>
  <c r="S21" i="3"/>
  <c r="U21" i="3"/>
  <c r="Y21" i="3" s="1"/>
  <c r="T30" i="3"/>
  <c r="S30" i="3"/>
  <c r="X39" i="3"/>
  <c r="S39" i="3"/>
  <c r="U39" i="3"/>
  <c r="Y39" i="3" s="1"/>
  <c r="T53" i="3"/>
  <c r="S53" i="3"/>
  <c r="X63" i="3"/>
  <c r="S63" i="3"/>
  <c r="U63" i="3"/>
  <c r="Y63" i="3" s="1"/>
  <c r="T74" i="3"/>
  <c r="S74" i="3"/>
  <c r="S110" i="3"/>
  <c r="T110" i="3"/>
  <c r="R81" i="3"/>
  <c r="U81" i="3" s="1"/>
  <c r="V78" i="3"/>
  <c r="Z78" i="3" s="1"/>
  <c r="X78" i="3"/>
  <c r="S70" i="3"/>
  <c r="T100" i="3"/>
  <c r="S100" i="3"/>
  <c r="Q46" i="4"/>
  <c r="Q47" i="4"/>
  <c r="Q39" i="4"/>
  <c r="Q31" i="4"/>
  <c r="Q24" i="4"/>
  <c r="Q13" i="4"/>
  <c r="Q7" i="4"/>
  <c r="Q4" i="4"/>
  <c r="Q17" i="4"/>
  <c r="Q30" i="4"/>
  <c r="Q36" i="4"/>
  <c r="Q41" i="4"/>
  <c r="Q43" i="4"/>
  <c r="Q49" i="4"/>
  <c r="Q51" i="4"/>
  <c r="R46" i="4"/>
  <c r="U46" i="4" s="1"/>
  <c r="Y46" i="4" s="1"/>
  <c r="Q55" i="4"/>
  <c r="R47" i="4"/>
  <c r="U47" i="4" s="1"/>
  <c r="Y47" i="4" s="1"/>
  <c r="Q48" i="4"/>
  <c r="R39" i="4"/>
  <c r="U39" i="4" s="1"/>
  <c r="Y39" i="4" s="1"/>
  <c r="Q34" i="4"/>
  <c r="R31" i="4"/>
  <c r="U31" i="4" s="1"/>
  <c r="Y31" i="4" s="1"/>
  <c r="Q28" i="4"/>
  <c r="R24" i="4"/>
  <c r="U24" i="4" s="1"/>
  <c r="Y24" i="4" s="1"/>
  <c r="Q22" i="4"/>
  <c r="R13" i="4"/>
  <c r="U13" i="4" s="1"/>
  <c r="Y13" i="4" s="1"/>
  <c r="Q9" i="4"/>
  <c r="R7" i="4"/>
  <c r="U7" i="4" s="1"/>
  <c r="Y7" i="4" s="1"/>
  <c r="Q6" i="4"/>
  <c r="R4" i="4"/>
  <c r="U4" i="4" s="1"/>
  <c r="Y4" i="4" s="1"/>
  <c r="Q10" i="4"/>
  <c r="R15" i="4"/>
  <c r="U15" i="4" s="1"/>
  <c r="Y15" i="4" s="1"/>
  <c r="R17" i="4"/>
  <c r="U17" i="4" s="1"/>
  <c r="R27" i="4"/>
  <c r="U27" i="4" s="1"/>
  <c r="Y27" i="4" s="1"/>
  <c r="R30" i="4"/>
  <c r="U30" i="4" s="1"/>
  <c r="R33" i="4"/>
  <c r="U33" i="4" s="1"/>
  <c r="Y33" i="4" s="1"/>
  <c r="R36" i="4"/>
  <c r="U36" i="4" s="1"/>
  <c r="R38" i="4"/>
  <c r="U38" i="4" s="1"/>
  <c r="Y38" i="4" s="1"/>
  <c r="R41" i="4"/>
  <c r="U41" i="4" s="1"/>
  <c r="R42" i="4"/>
  <c r="U42" i="4" s="1"/>
  <c r="Y42" i="4" s="1"/>
  <c r="R43" i="4"/>
  <c r="U43" i="4" s="1"/>
  <c r="R44" i="4"/>
  <c r="U44" i="4" s="1"/>
  <c r="Y44" i="4" s="1"/>
  <c r="R49" i="4"/>
  <c r="U49" i="4" s="1"/>
  <c r="R50" i="4"/>
  <c r="U50" i="4" s="1"/>
  <c r="Y50" i="4" s="1"/>
  <c r="R51" i="4"/>
  <c r="U51" i="4" s="1"/>
  <c r="AA42" i="4"/>
  <c r="AA15" i="4"/>
  <c r="AA7" i="4"/>
  <c r="AA24" i="4"/>
  <c r="AA39" i="4"/>
  <c r="AA46" i="4"/>
  <c r="AA51" i="4"/>
  <c r="AA30" i="4"/>
  <c r="AA41" i="4"/>
  <c r="AA49" i="4"/>
  <c r="Y17" i="4"/>
  <c r="Y30" i="4"/>
  <c r="Y36" i="4"/>
  <c r="Y41" i="4"/>
  <c r="Y43" i="4"/>
  <c r="Y49" i="4"/>
  <c r="Y51" i="4"/>
  <c r="S17" i="4"/>
  <c r="T17" i="4"/>
  <c r="S30" i="4"/>
  <c r="T30" i="4"/>
  <c r="S36" i="4"/>
  <c r="T36" i="4"/>
  <c r="S41" i="4"/>
  <c r="T41" i="4"/>
  <c r="S43" i="4"/>
  <c r="T43" i="4"/>
  <c r="S49" i="4"/>
  <c r="T49" i="4"/>
  <c r="S51" i="4"/>
  <c r="T51" i="4"/>
  <c r="Q15" i="4"/>
  <c r="Q27" i="4"/>
  <c r="Q33" i="4"/>
  <c r="Q38" i="4"/>
  <c r="Q42" i="4"/>
  <c r="Q44" i="4"/>
  <c r="Q50" i="4"/>
  <c r="T46" i="4"/>
  <c r="S46" i="4"/>
  <c r="T55" i="4"/>
  <c r="T47" i="4"/>
  <c r="S47" i="4"/>
  <c r="T48" i="4"/>
  <c r="T39" i="4"/>
  <c r="S39" i="4"/>
  <c r="T34" i="4"/>
  <c r="T31" i="4"/>
  <c r="S31" i="4"/>
  <c r="T28" i="4"/>
  <c r="T24" i="4"/>
  <c r="S24" i="4"/>
  <c r="T22" i="4"/>
  <c r="T13" i="4"/>
  <c r="S13" i="4"/>
  <c r="T9" i="4"/>
  <c r="T7" i="4"/>
  <c r="S7" i="4"/>
  <c r="T6" i="4"/>
  <c r="T4" i="4"/>
  <c r="S4" i="4"/>
  <c r="T10" i="4"/>
  <c r="R55" i="4"/>
  <c r="U55" i="4" s="1"/>
  <c r="Y55" i="4" s="1"/>
  <c r="R48" i="4"/>
  <c r="U48" i="4" s="1"/>
  <c r="Y48" i="4" s="1"/>
  <c r="R34" i="4"/>
  <c r="U34" i="4" s="1"/>
  <c r="Y34" i="4" s="1"/>
  <c r="R28" i="4"/>
  <c r="U28" i="4" s="1"/>
  <c r="Y28" i="4" s="1"/>
  <c r="R22" i="4"/>
  <c r="U22" i="4" s="1"/>
  <c r="Y22" i="4" s="1"/>
  <c r="R9" i="4"/>
  <c r="U9" i="4" s="1"/>
  <c r="Y9" i="4" s="1"/>
  <c r="R6" i="4"/>
  <c r="U6" i="4" s="1"/>
  <c r="Y6" i="4" s="1"/>
  <c r="R10" i="4"/>
  <c r="U10" i="4" s="1"/>
  <c r="Y10" i="4" s="1"/>
  <c r="V90" i="3" l="1"/>
  <c r="Z90" i="3" s="1"/>
  <c r="Y90" i="3"/>
  <c r="V87" i="3"/>
  <c r="Z87" i="3" s="1"/>
  <c r="V97" i="3"/>
  <c r="Z97" i="3" s="1"/>
  <c r="V70" i="3"/>
  <c r="Z70" i="3" s="1"/>
  <c r="X70" i="3"/>
  <c r="V110" i="3"/>
  <c r="Z110" i="3" s="1"/>
  <c r="X110" i="3"/>
  <c r="V100" i="3"/>
  <c r="Z100" i="3" s="1"/>
  <c r="X100" i="3"/>
  <c r="Y81" i="3"/>
  <c r="V81" i="3"/>
  <c r="Z81" i="3" s="1"/>
  <c r="V74" i="3"/>
  <c r="Z74" i="3" s="1"/>
  <c r="X74" i="3"/>
  <c r="V63" i="3"/>
  <c r="Z63" i="3" s="1"/>
  <c r="V53" i="3"/>
  <c r="Z53" i="3" s="1"/>
  <c r="X53" i="3"/>
  <c r="V39" i="3"/>
  <c r="Z39" i="3" s="1"/>
  <c r="V30" i="3"/>
  <c r="Z30" i="3" s="1"/>
  <c r="X30" i="3"/>
  <c r="V21" i="3"/>
  <c r="Z21" i="3" s="1"/>
  <c r="V13" i="3"/>
  <c r="Z13" i="3" s="1"/>
  <c r="X13" i="3"/>
  <c r="V2" i="3"/>
  <c r="Z2" i="3" s="1"/>
  <c r="V18" i="3"/>
  <c r="Z18" i="3" s="1"/>
  <c r="X18" i="3"/>
  <c r="V28" i="3"/>
  <c r="Z28" i="3" s="1"/>
  <c r="V43" i="3"/>
  <c r="Z43" i="3" s="1"/>
  <c r="X43" i="3"/>
  <c r="V49" i="3"/>
  <c r="Z49" i="3" s="1"/>
  <c r="V60" i="3"/>
  <c r="Z60" i="3" s="1"/>
  <c r="X60" i="3"/>
  <c r="V68" i="3"/>
  <c r="Z68" i="3" s="1"/>
  <c r="S81" i="3"/>
  <c r="V91" i="3"/>
  <c r="Z91" i="3" s="1"/>
  <c r="X91" i="3"/>
  <c r="V103" i="3"/>
  <c r="Z103" i="3" s="1"/>
  <c r="X103" i="3"/>
  <c r="AA48" i="4"/>
  <c r="AA28" i="4"/>
  <c r="AA9" i="4"/>
  <c r="AA10" i="4"/>
  <c r="AA38" i="4"/>
  <c r="AA43" i="4"/>
  <c r="AA36" i="4"/>
  <c r="AA17" i="4"/>
  <c r="AA50" i="4"/>
  <c r="AA47" i="4"/>
  <c r="AA31" i="4"/>
  <c r="AA13" i="4"/>
  <c r="AA4" i="4"/>
  <c r="AA33" i="4"/>
  <c r="AA55" i="4"/>
  <c r="AA34" i="4"/>
  <c r="AA22" i="4"/>
  <c r="AA6" i="4"/>
  <c r="AA27" i="4"/>
  <c r="AA44" i="4"/>
  <c r="T38" i="4"/>
  <c r="S38" i="4"/>
  <c r="T50" i="4"/>
  <c r="S50" i="4"/>
  <c r="T42" i="4"/>
  <c r="S42" i="4"/>
  <c r="T33" i="4"/>
  <c r="S33" i="4"/>
  <c r="T15" i="4"/>
  <c r="S15" i="4"/>
  <c r="T44" i="4"/>
  <c r="S44" i="4"/>
  <c r="T27" i="4"/>
  <c r="S27" i="4"/>
  <c r="X51" i="4"/>
  <c r="V51" i="4"/>
  <c r="Z51" i="4" s="1"/>
  <c r="X49" i="4"/>
  <c r="V49" i="4"/>
  <c r="Z49" i="4" s="1"/>
  <c r="X43" i="4"/>
  <c r="V43" i="4"/>
  <c r="Z43" i="4" s="1"/>
  <c r="X41" i="4"/>
  <c r="V41" i="4"/>
  <c r="Z41" i="4" s="1"/>
  <c r="X36" i="4"/>
  <c r="V36" i="4"/>
  <c r="Z36" i="4" s="1"/>
  <c r="X30" i="4"/>
  <c r="V30" i="4"/>
  <c r="Z30" i="4" s="1"/>
  <c r="X17" i="4"/>
  <c r="V17" i="4"/>
  <c r="Z17" i="4" s="1"/>
  <c r="X10" i="4"/>
  <c r="V10" i="4"/>
  <c r="Z10" i="4" s="1"/>
  <c r="X6" i="4"/>
  <c r="V6" i="4"/>
  <c r="Z6" i="4" s="1"/>
  <c r="X9" i="4"/>
  <c r="V9" i="4"/>
  <c r="Z9" i="4" s="1"/>
  <c r="X22" i="4"/>
  <c r="V22" i="4"/>
  <c r="Z22" i="4" s="1"/>
  <c r="X28" i="4"/>
  <c r="V28" i="4"/>
  <c r="Z28" i="4" s="1"/>
  <c r="X34" i="4"/>
  <c r="V34" i="4"/>
  <c r="Z34" i="4" s="1"/>
  <c r="X48" i="4"/>
  <c r="V48" i="4"/>
  <c r="Z48" i="4" s="1"/>
  <c r="X55" i="4"/>
  <c r="V55" i="4"/>
  <c r="Z55" i="4" s="1"/>
  <c r="S10" i="4"/>
  <c r="X4" i="4"/>
  <c r="V4" i="4"/>
  <c r="Z4" i="4" s="1"/>
  <c r="S6" i="4"/>
  <c r="X7" i="4"/>
  <c r="V7" i="4"/>
  <c r="Z7" i="4" s="1"/>
  <c r="S9" i="4"/>
  <c r="X13" i="4"/>
  <c r="V13" i="4"/>
  <c r="Z13" i="4" s="1"/>
  <c r="S22" i="4"/>
  <c r="X24" i="4"/>
  <c r="V24" i="4"/>
  <c r="Z24" i="4" s="1"/>
  <c r="S28" i="4"/>
  <c r="X31" i="4"/>
  <c r="V31" i="4"/>
  <c r="Z31" i="4" s="1"/>
  <c r="S34" i="4"/>
  <c r="X39" i="4"/>
  <c r="V39" i="4"/>
  <c r="Z39" i="4" s="1"/>
  <c r="S48" i="4"/>
  <c r="X47" i="4"/>
  <c r="V47" i="4"/>
  <c r="Z47" i="4" s="1"/>
  <c r="S55" i="4"/>
  <c r="X46" i="4"/>
  <c r="V46" i="4"/>
  <c r="Z46" i="4" s="1"/>
  <c r="X27" i="4" l="1"/>
  <c r="V27" i="4"/>
  <c r="Z27" i="4" s="1"/>
  <c r="X44" i="4"/>
  <c r="V44" i="4"/>
  <c r="Z44" i="4" s="1"/>
  <c r="X15" i="4"/>
  <c r="V15" i="4"/>
  <c r="Z15" i="4" s="1"/>
  <c r="X33" i="4"/>
  <c r="V33" i="4"/>
  <c r="Z33" i="4" s="1"/>
  <c r="X42" i="4"/>
  <c r="V42" i="4"/>
  <c r="Z42" i="4" s="1"/>
  <c r="X50" i="4"/>
  <c r="V50" i="4"/>
  <c r="Z50" i="4" s="1"/>
  <c r="X38" i="4"/>
  <c r="V38" i="4"/>
  <c r="Z38" i="4" s="1"/>
</calcChain>
</file>

<file path=xl/sharedStrings.xml><?xml version="1.0" encoding="utf-8"?>
<sst xmlns="http://schemas.openxmlformats.org/spreadsheetml/2006/main" count="832" uniqueCount="87">
  <si>
    <t>Sample 
Number</t>
  </si>
  <si>
    <t>Notes</t>
  </si>
  <si>
    <t>Pump 
Setting 
S 
[%]</t>
  </si>
  <si>
    <t>Pump 
Speed 
n 
[rpm]</t>
  </si>
  <si>
    <t>Water 
Temperature 
T 
[°C]</t>
  </si>
  <si>
    <t>Inlet 
Pressure 
P0 
[kPa]</t>
  </si>
  <si>
    <t>Pump 1 
Pressure 
P1 
[kPa]</t>
  </si>
  <si>
    <t>Pump 2 
Pressure 
P2 
[kPa]</t>
  </si>
  <si>
    <t>Motor 1 
Torque 
t 
[Nm]</t>
  </si>
  <si>
    <t>Flow 
Rate 
Q 
[l/s]</t>
  </si>
  <si>
    <t xml:space="preserve">Operating 
Mode 
</t>
  </si>
  <si>
    <t>Density 
of water 
rho 
[kg/m³]</t>
  </si>
  <si>
    <t>Pump 1 
Inlet 
Velocity 
[m/s]</t>
  </si>
  <si>
    <t>Pump 1 
Outlet 
Velocity 
[m/s]</t>
  </si>
  <si>
    <t>Pump 2 
Inlet 
Velocity 
[m/s]</t>
  </si>
  <si>
    <t>Pump 2 
Outlet 
Velocity 
[m/s]</t>
  </si>
  <si>
    <t>Pump 1 
Total 
Head 
[m]</t>
  </si>
  <si>
    <t>Pump 2 
Total 
Head 
[m]</t>
  </si>
  <si>
    <t>Combined 
Total 
Head 
[m]</t>
  </si>
  <si>
    <t>Pump 1 
Hydraulic 
Power 
[W]</t>
  </si>
  <si>
    <t>Pump 2 
Hydraulic 
Power 
[W]</t>
  </si>
  <si>
    <t>Total 
Hydraulic 
Power 
[W]</t>
  </si>
  <si>
    <t>Pump 1 
Mechanical 
Power 
[W]</t>
  </si>
  <si>
    <t>Pump 1 
Efficiency 
E1 
[%]</t>
  </si>
  <si>
    <t>Pump 2 
Efficiency 
E2 
[%]</t>
  </si>
  <si>
    <t>Overall 
Efficiency 
Egr 
[%]</t>
  </si>
  <si>
    <t>Walkthrough 
Questions 
Score 
[%]</t>
  </si>
  <si>
    <t>1</t>
  </si>
  <si>
    <t/>
  </si>
  <si>
    <t>Series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</si>
  <si>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</si>
  <si>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</si>
  <si>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</si>
  <si>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</si>
  <si>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</si>
  <si>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</si>
  <si>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</si>
  <si>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</si>
  <si>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</si>
  <si>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</si>
  <si>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</si>
  <si>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</si>
  <si>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</si>
  <si>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</si>
  <si>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</si>
  <si>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Parallel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</si>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</sst>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"/>
    <numFmt numFmtId="167" formatCode="0.000"/>
  </numFmts>
  <fonts count="2" x14ac:knownFonts="1">
    <font>
      <sz val="10"/>
      <name val="Arial"/>
      <charset val="178"/>
    </font>
    <font>
      <b/>
      <sz val="10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166" fontId="0" fillId="0" borderId="0" xfId="0" applyNumberFormat="1"/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workbookViewId="0">
      <selection activeCell="I10" sqref="I10"/>
    </sheetView>
  </sheetViews>
  <sheetFormatPr defaultRowHeight="12.75" x14ac:dyDescent="0.2"/>
  <sheetData>
    <row r="1" spans="1:27" ht="76.5" x14ac:dyDescent="0.2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H1" s="74" t="s">
        <v>7</v>
      </c>
      <c r="I1" s="74" t="s">
        <v>8</v>
      </c>
      <c r="J1" s="74" t="s">
        <v>9</v>
      </c>
      <c r="K1" s="74" t="s">
        <v>10</v>
      </c>
      <c r="L1" s="74" t="s">
        <v>11</v>
      </c>
      <c r="M1" s="74" t="s">
        <v>12</v>
      </c>
      <c r="N1" s="74" t="s">
        <v>13</v>
      </c>
      <c r="O1" s="74" t="s">
        <v>14</v>
      </c>
      <c r="P1" s="74" t="s">
        <v>15</v>
      </c>
      <c r="Q1" s="74" t="s">
        <v>16</v>
      </c>
      <c r="R1" s="74" t="s">
        <v>17</v>
      </c>
      <c r="S1" s="74" t="s">
        <v>18</v>
      </c>
      <c r="T1" s="74" t="s">
        <v>19</v>
      </c>
      <c r="U1" s="74" t="s">
        <v>20</v>
      </c>
      <c r="V1" s="74" t="s">
        <v>21</v>
      </c>
      <c r="W1" s="74" t="s">
        <v>22</v>
      </c>
      <c r="X1" s="74" t="s">
        <v>23</v>
      </c>
      <c r="Y1" s="74" t="s">
        <v>24</v>
      </c>
      <c r="Z1" s="74" t="s">
        <v>25</v>
      </c>
      <c r="AA1" s="74" t="s">
        <v>26</v>
      </c>
    </row>
    <row r="2" spans="1:27" x14ac:dyDescent="0.2">
      <c r="A2" s="67">
        <f>1</f>
        <v>1</v>
      </c>
      <c r="B2" s="75"/>
      <c r="C2" s="67">
        <v>70</v>
      </c>
      <c r="D2" s="67">
        <v>1260</v>
      </c>
      <c r="E2" s="68">
        <v>33.85</v>
      </c>
      <c r="F2" s="68">
        <v>2.6253906250000001</v>
      </c>
      <c r="G2" s="72">
        <v>31.075537109375002</v>
      </c>
      <c r="H2" s="68">
        <v>30.54541015625</v>
      </c>
      <c r="I2" s="70">
        <v>0.34318945312499999</v>
      </c>
      <c r="J2" s="71">
        <v>0.169921875</v>
      </c>
      <c r="K2" s="76" t="s">
        <v>86</v>
      </c>
      <c r="L2" s="69">
        <v>994.48370315317072</v>
      </c>
      <c r="M2" s="70">
        <v>0.39176324267187945</v>
      </c>
      <c r="N2" s="70">
        <v>0.70645306372422989</v>
      </c>
      <c r="O2" s="70" t="s">
        <v>28</v>
      </c>
      <c r="P2" s="70" t="s">
        <v>28</v>
      </c>
      <c r="Q2" s="71">
        <v>3.0088180643101086</v>
      </c>
      <c r="R2" s="71" t="s">
        <v>28</v>
      </c>
      <c r="S2" s="70">
        <v>3.0088180643101086</v>
      </c>
      <c r="T2" s="72">
        <v>4.9878329225477378</v>
      </c>
      <c r="U2" s="72" t="s">
        <v>28</v>
      </c>
      <c r="V2" s="72">
        <v>4.9878329225477378</v>
      </c>
      <c r="W2" s="72">
        <v>45.282781518533895</v>
      </c>
      <c r="X2" s="72">
        <v>11.014855437946665</v>
      </c>
      <c r="Y2" s="72" t="s">
        <v>28</v>
      </c>
      <c r="Z2" s="72">
        <v>11.014855437946665</v>
      </c>
      <c r="AA2" s="73" t="s">
        <v>28</v>
      </c>
    </row>
    <row r="3" spans="1:27" x14ac:dyDescent="0.2">
      <c r="A3" s="67">
        <f>A2+1</f>
        <v>2</v>
      </c>
      <c r="B3" s="75" t="s">
        <v>28</v>
      </c>
      <c r="C3" s="67">
        <v>70</v>
      </c>
      <c r="D3" s="67">
        <v>1260</v>
      </c>
      <c r="E3" s="68">
        <v>33.800000000000004</v>
      </c>
      <c r="F3" s="68">
        <v>2.6253906250000001</v>
      </c>
      <c r="G3" s="72">
        <v>30.343457031250001</v>
      </c>
      <c r="H3" s="68">
        <v>30.393945312500001</v>
      </c>
      <c r="I3" s="70">
        <v>0.34164355468750002</v>
      </c>
      <c r="J3" s="71">
        <v>0.20703125</v>
      </c>
      <c r="K3" s="76" t="s">
        <v>86</v>
      </c>
      <c r="L3" s="69">
        <v>994.50004633960282</v>
      </c>
      <c r="M3" s="70">
        <v>0.47732073245079565</v>
      </c>
      <c r="N3" s="70">
        <v>0.86073591672147542</v>
      </c>
      <c r="O3" s="70" t="s">
        <v>28</v>
      </c>
      <c r="P3" s="70" t="s">
        <v>28</v>
      </c>
      <c r="Q3" s="71">
        <v>2.9422653618505157</v>
      </c>
      <c r="R3" s="71" t="s">
        <v>28</v>
      </c>
      <c r="S3" s="70">
        <v>2.9422653618505157</v>
      </c>
      <c r="T3" s="72">
        <v>5.9428060715360891</v>
      </c>
      <c r="U3" s="72" t="s">
        <v>28</v>
      </c>
      <c r="V3" s="72">
        <v>5.9428060715360891</v>
      </c>
      <c r="W3" s="72">
        <v>45.078805025207174</v>
      </c>
      <c r="X3" s="72">
        <v>13.183149083506073</v>
      </c>
      <c r="Y3" s="72" t="s">
        <v>28</v>
      </c>
      <c r="Z3" s="72">
        <v>13.183149083506073</v>
      </c>
      <c r="AA3" s="73" t="s">
        <v>28</v>
      </c>
    </row>
    <row r="4" spans="1:27" x14ac:dyDescent="0.2">
      <c r="A4" s="67">
        <f t="shared" ref="A4:A23" si="0">A3+1</f>
        <v>3</v>
      </c>
      <c r="B4" s="75" t="s">
        <v>28</v>
      </c>
      <c r="C4" s="67">
        <v>70</v>
      </c>
      <c r="D4" s="67">
        <v>1260</v>
      </c>
      <c r="E4" s="68">
        <v>33.85</v>
      </c>
      <c r="F4" s="68">
        <v>2.4234375000000004</v>
      </c>
      <c r="G4" s="72">
        <v>29.964794921875001</v>
      </c>
      <c r="H4" s="68">
        <v>29.838574218750001</v>
      </c>
      <c r="I4" s="70">
        <v>0.34473535156250001</v>
      </c>
      <c r="J4" s="71">
        <v>0.20703125</v>
      </c>
      <c r="K4" s="76" t="s">
        <v>86</v>
      </c>
      <c r="L4" s="69">
        <v>994.48370315317072</v>
      </c>
      <c r="M4" s="70">
        <v>0.47732073245079565</v>
      </c>
      <c r="N4" s="70">
        <v>0.86073591672147542</v>
      </c>
      <c r="O4" s="70" t="s">
        <v>28</v>
      </c>
      <c r="P4" s="70" t="s">
        <v>28</v>
      </c>
      <c r="Q4" s="71">
        <v>2.9241989870141318</v>
      </c>
      <c r="R4" s="71" t="s">
        <v>28</v>
      </c>
      <c r="S4" s="70">
        <v>2.9241989870141318</v>
      </c>
      <c r="T4" s="72">
        <v>5.9062184322340547</v>
      </c>
      <c r="U4" s="72" t="s">
        <v>28</v>
      </c>
      <c r="V4" s="72">
        <v>5.9062184322340547</v>
      </c>
      <c r="W4" s="72">
        <v>45.48675801186063</v>
      </c>
      <c r="X4" s="72">
        <v>12.984478759057778</v>
      </c>
      <c r="Y4" s="72" t="s">
        <v>28</v>
      </c>
      <c r="Z4" s="72">
        <v>12.984478759057778</v>
      </c>
      <c r="AA4" s="73" t="s">
        <v>28</v>
      </c>
    </row>
    <row r="5" spans="1:27" x14ac:dyDescent="0.2">
      <c r="A5" s="67">
        <f t="shared" si="0"/>
        <v>4</v>
      </c>
      <c r="B5" s="75" t="s">
        <v>28</v>
      </c>
      <c r="C5" s="67">
        <v>70</v>
      </c>
      <c r="D5" s="67">
        <v>1260</v>
      </c>
      <c r="E5" s="68">
        <v>33.800000000000004</v>
      </c>
      <c r="F5" s="68">
        <v>2.4739257812500002</v>
      </c>
      <c r="G5" s="72">
        <v>29.459912109375001</v>
      </c>
      <c r="H5" s="68">
        <v>29.182226562500002</v>
      </c>
      <c r="I5" s="70">
        <v>0.35091894531250001</v>
      </c>
      <c r="J5" s="71">
        <v>0.283203125</v>
      </c>
      <c r="K5" s="76" t="s">
        <v>86</v>
      </c>
      <c r="L5" s="69">
        <v>994.50004633960282</v>
      </c>
      <c r="M5" s="70">
        <v>0.65293873778646572</v>
      </c>
      <c r="N5" s="70">
        <v>1.1774217728737164</v>
      </c>
      <c r="O5" s="70" t="s">
        <v>28</v>
      </c>
      <c r="P5" s="70" t="s">
        <v>28</v>
      </c>
      <c r="Q5" s="71">
        <v>2.8900076806541901</v>
      </c>
      <c r="R5" s="71" t="s">
        <v>28</v>
      </c>
      <c r="S5" s="70">
        <v>2.8900076806541901</v>
      </c>
      <c r="T5" s="72">
        <v>7.9849252207113715</v>
      </c>
      <c r="U5" s="72" t="s">
        <v>28</v>
      </c>
      <c r="V5" s="72">
        <v>7.9849252207113715</v>
      </c>
      <c r="W5" s="72">
        <v>46.302663985167548</v>
      </c>
      <c r="X5" s="72">
        <v>17.245066554419498</v>
      </c>
      <c r="Y5" s="72" t="s">
        <v>28</v>
      </c>
      <c r="Z5" s="72">
        <v>17.245066554419498</v>
      </c>
      <c r="AA5" s="73" t="s">
        <v>28</v>
      </c>
    </row>
    <row r="6" spans="1:27" x14ac:dyDescent="0.2">
      <c r="A6" s="67">
        <f t="shared" si="0"/>
        <v>5</v>
      </c>
      <c r="B6" s="75" t="s">
        <v>28</v>
      </c>
      <c r="C6" s="67">
        <v>70</v>
      </c>
      <c r="D6" s="67">
        <v>1260</v>
      </c>
      <c r="E6" s="68">
        <v>33.800000000000004</v>
      </c>
      <c r="F6" s="68">
        <v>2.5244140625</v>
      </c>
      <c r="G6" s="72">
        <v>28.399658203125</v>
      </c>
      <c r="H6" s="68">
        <v>29.03076171875</v>
      </c>
      <c r="I6" s="70">
        <v>0.34782714843750001</v>
      </c>
      <c r="J6" s="71">
        <v>0.3203125</v>
      </c>
      <c r="K6" s="76" t="s">
        <v>86</v>
      </c>
      <c r="L6" s="69">
        <v>994.50004633960282</v>
      </c>
      <c r="M6" s="70">
        <v>0.73849622756538202</v>
      </c>
      <c r="N6" s="70">
        <v>1.3317046258709622</v>
      </c>
      <c r="O6" s="70" t="s">
        <v>28</v>
      </c>
      <c r="P6" s="70" t="s">
        <v>28</v>
      </c>
      <c r="Q6" s="71">
        <v>2.7898189696439482</v>
      </c>
      <c r="R6" s="71" t="s">
        <v>28</v>
      </c>
      <c r="S6" s="70">
        <v>2.7898189696439482</v>
      </c>
      <c r="T6" s="72">
        <v>8.7181377171488101</v>
      </c>
      <c r="U6" s="72" t="s">
        <v>28</v>
      </c>
      <c r="V6" s="72">
        <v>8.7181377171488101</v>
      </c>
      <c r="W6" s="72">
        <v>45.894710998514093</v>
      </c>
      <c r="X6" s="72">
        <v>18.995952970334802</v>
      </c>
      <c r="Y6" s="72" t="s">
        <v>28</v>
      </c>
      <c r="Z6" s="72">
        <v>18.995952970334802</v>
      </c>
      <c r="AA6" s="73" t="s">
        <v>28</v>
      </c>
    </row>
    <row r="7" spans="1:27" x14ac:dyDescent="0.2">
      <c r="A7" s="67">
        <f t="shared" si="0"/>
        <v>6</v>
      </c>
      <c r="B7" s="75" t="s">
        <v>28</v>
      </c>
      <c r="C7" s="67">
        <v>70</v>
      </c>
      <c r="D7" s="67">
        <v>1260</v>
      </c>
      <c r="E7" s="68">
        <v>33.800000000000004</v>
      </c>
      <c r="F7" s="68">
        <v>2.4739257812500002</v>
      </c>
      <c r="G7" s="72">
        <v>26.683056640625001</v>
      </c>
      <c r="H7" s="68">
        <v>28.727832031250003</v>
      </c>
      <c r="I7" s="70">
        <v>0.3571025390625</v>
      </c>
      <c r="J7" s="71">
        <v>0.453125</v>
      </c>
      <c r="K7" s="76" t="s">
        <v>86</v>
      </c>
      <c r="L7" s="69">
        <v>994.50004633960282</v>
      </c>
      <c r="M7" s="70">
        <v>1.0447019804583453</v>
      </c>
      <c r="N7" s="70">
        <v>1.8838748365979465</v>
      </c>
      <c r="O7" s="70" t="s">
        <v>28</v>
      </c>
      <c r="P7" s="70" t="s">
        <v>28</v>
      </c>
      <c r="Q7" s="71">
        <v>2.6817081964415896</v>
      </c>
      <c r="R7" s="71" t="s">
        <v>28</v>
      </c>
      <c r="S7" s="70">
        <v>2.6817081964415896</v>
      </c>
      <c r="T7" s="72">
        <v>11.855049136759497</v>
      </c>
      <c r="U7" s="72" t="s">
        <v>28</v>
      </c>
      <c r="V7" s="72">
        <v>11.855049136759497</v>
      </c>
      <c r="W7" s="72">
        <v>47.118569958474467</v>
      </c>
      <c r="X7" s="72">
        <v>25.160035941683578</v>
      </c>
      <c r="Y7" s="72" t="s">
        <v>28</v>
      </c>
      <c r="Z7" s="72">
        <v>25.160035941683578</v>
      </c>
      <c r="AA7" s="73" t="s">
        <v>28</v>
      </c>
    </row>
    <row r="8" spans="1:27" x14ac:dyDescent="0.2">
      <c r="A8" s="67">
        <f t="shared" si="0"/>
        <v>7</v>
      </c>
      <c r="B8" s="75" t="s">
        <v>28</v>
      </c>
      <c r="C8" s="67">
        <v>70</v>
      </c>
      <c r="D8" s="67">
        <v>1260</v>
      </c>
      <c r="E8" s="68">
        <v>33.800000000000004</v>
      </c>
      <c r="F8" s="68">
        <v>2.3729492187500001</v>
      </c>
      <c r="G8" s="72">
        <v>23.628515625000002</v>
      </c>
      <c r="H8" s="68">
        <v>25.143164062500002</v>
      </c>
      <c r="I8" s="70">
        <v>0.36946972656249999</v>
      </c>
      <c r="J8" s="71">
        <v>0.56640625</v>
      </c>
      <c r="K8" s="76" t="s">
        <v>86</v>
      </c>
      <c r="L8" s="69">
        <v>994.50004633960282</v>
      </c>
      <c r="M8" s="70">
        <v>1.3058774755729314</v>
      </c>
      <c r="N8" s="70">
        <v>2.3548435457474328</v>
      </c>
      <c r="O8" s="70" t="s">
        <v>28</v>
      </c>
      <c r="P8" s="70" t="s">
        <v>28</v>
      </c>
      <c r="Q8" s="71">
        <v>2.4494244275526347</v>
      </c>
      <c r="R8" s="71" t="s">
        <v>28</v>
      </c>
      <c r="S8" s="70">
        <v>2.4494244275526347</v>
      </c>
      <c r="T8" s="72">
        <v>13.535237998650745</v>
      </c>
      <c r="U8" s="72" t="s">
        <v>28</v>
      </c>
      <c r="V8" s="72">
        <v>13.535237998650745</v>
      </c>
      <c r="W8" s="72">
        <v>48.750381905088297</v>
      </c>
      <c r="X8" s="72">
        <v>27.764373261736459</v>
      </c>
      <c r="Y8" s="72" t="s">
        <v>28</v>
      </c>
      <c r="Z8" s="72">
        <v>27.764373261736459</v>
      </c>
      <c r="AA8" s="73" t="s">
        <v>28</v>
      </c>
    </row>
    <row r="9" spans="1:27" x14ac:dyDescent="0.2">
      <c r="A9" s="67">
        <f t="shared" si="0"/>
        <v>8</v>
      </c>
      <c r="B9" s="75" t="s">
        <v>28</v>
      </c>
      <c r="C9" s="67">
        <v>70</v>
      </c>
      <c r="D9" s="67">
        <v>1260</v>
      </c>
      <c r="E9" s="68">
        <v>33.800000000000004</v>
      </c>
      <c r="F9" s="68">
        <v>2.4739257812500002</v>
      </c>
      <c r="G9" s="72">
        <v>22.038134765625003</v>
      </c>
      <c r="H9" s="68">
        <v>24.537304687500001</v>
      </c>
      <c r="I9" s="70">
        <v>0.37256152343749999</v>
      </c>
      <c r="J9" s="71">
        <v>0.6796875</v>
      </c>
      <c r="K9" s="76" t="s">
        <v>86</v>
      </c>
      <c r="L9" s="69">
        <v>994.50004633960282</v>
      </c>
      <c r="M9" s="70">
        <v>1.5670529706875178</v>
      </c>
      <c r="N9" s="70">
        <v>2.8258122548969196</v>
      </c>
      <c r="O9" s="70" t="s">
        <v>28</v>
      </c>
      <c r="P9" s="70" t="s">
        <v>28</v>
      </c>
      <c r="Q9" s="71">
        <v>2.3621749491281379</v>
      </c>
      <c r="R9" s="71" t="s">
        <v>28</v>
      </c>
      <c r="S9" s="70">
        <v>2.3621749491281379</v>
      </c>
      <c r="T9" s="72">
        <v>15.6637288848364</v>
      </c>
      <c r="U9" s="72" t="s">
        <v>28</v>
      </c>
      <c r="V9" s="72">
        <v>15.6637288848364</v>
      </c>
      <c r="W9" s="72">
        <v>49.15833489174176</v>
      </c>
      <c r="X9" s="72">
        <v>31.863831269573357</v>
      </c>
      <c r="Y9" s="72" t="s">
        <v>28</v>
      </c>
      <c r="Z9" s="72">
        <v>31.863831269573357</v>
      </c>
      <c r="AA9" s="73" t="s">
        <v>28</v>
      </c>
    </row>
    <row r="10" spans="1:27" x14ac:dyDescent="0.2">
      <c r="A10" s="67">
        <f t="shared" si="0"/>
        <v>9</v>
      </c>
      <c r="B10" s="75" t="s">
        <v>28</v>
      </c>
      <c r="C10" s="67">
        <v>70</v>
      </c>
      <c r="D10" s="67">
        <v>1260</v>
      </c>
      <c r="E10" s="68">
        <v>33.800000000000004</v>
      </c>
      <c r="F10" s="68">
        <v>2.01953125</v>
      </c>
      <c r="G10" s="72">
        <v>19.210791015625002</v>
      </c>
      <c r="H10" s="68">
        <v>23.073144531250001</v>
      </c>
      <c r="I10" s="70">
        <v>0.37410742187500001</v>
      </c>
      <c r="J10" s="71">
        <v>0.6796875</v>
      </c>
      <c r="K10" s="76" t="s">
        <v>86</v>
      </c>
      <c r="L10" s="69">
        <v>994.50004633960282</v>
      </c>
      <c r="M10" s="70">
        <v>1.5670529706875178</v>
      </c>
      <c r="N10" s="70">
        <v>2.8258122548969196</v>
      </c>
      <c r="O10" s="70" t="s">
        <v>28</v>
      </c>
      <c r="P10" s="70" t="s">
        <v>28</v>
      </c>
      <c r="Q10" s="71">
        <v>2.1189463551456016</v>
      </c>
      <c r="R10" s="71" t="s">
        <v>28</v>
      </c>
      <c r="S10" s="70">
        <v>2.1189463551456016</v>
      </c>
      <c r="T10" s="72">
        <v>14.050864962717256</v>
      </c>
      <c r="U10" s="72" t="s">
        <v>28</v>
      </c>
      <c r="V10" s="72">
        <v>14.050864962717256</v>
      </c>
      <c r="W10" s="72">
        <v>49.36231138506848</v>
      </c>
      <c r="X10" s="72">
        <v>28.464763031674966</v>
      </c>
      <c r="Y10" s="72" t="s">
        <v>28</v>
      </c>
      <c r="Z10" s="72">
        <v>28.464763031674966</v>
      </c>
      <c r="AA10" s="73" t="s">
        <v>28</v>
      </c>
    </row>
    <row r="11" spans="1:27" x14ac:dyDescent="0.2">
      <c r="A11" s="67">
        <f t="shared" si="0"/>
        <v>10</v>
      </c>
      <c r="B11" s="75" t="s">
        <v>28</v>
      </c>
      <c r="C11" s="67">
        <v>70</v>
      </c>
      <c r="D11" s="67">
        <v>1260</v>
      </c>
      <c r="E11" s="68">
        <v>33.800000000000004</v>
      </c>
      <c r="F11" s="68">
        <v>2.1709960937499999</v>
      </c>
      <c r="G11" s="72">
        <v>19.614697265625001</v>
      </c>
      <c r="H11" s="68">
        <v>22.7197265625</v>
      </c>
      <c r="I11" s="70">
        <v>0.37410742187500001</v>
      </c>
      <c r="J11" s="71">
        <v>0.716796875</v>
      </c>
      <c r="K11" s="76" t="s">
        <v>86</v>
      </c>
      <c r="L11" s="69">
        <v>994.50004633960282</v>
      </c>
      <c r="M11" s="70">
        <v>1.652610460466434</v>
      </c>
      <c r="N11" s="70">
        <v>2.9800951078941651</v>
      </c>
      <c r="O11" s="70" t="s">
        <v>28</v>
      </c>
      <c r="P11" s="70" t="s">
        <v>28</v>
      </c>
      <c r="Q11" s="71">
        <v>2.176436703389705</v>
      </c>
      <c r="R11" s="71" t="s">
        <v>28</v>
      </c>
      <c r="S11" s="70">
        <v>2.176436703389705</v>
      </c>
      <c r="T11" s="72">
        <v>15.220045809537554</v>
      </c>
      <c r="U11" s="72" t="s">
        <v>28</v>
      </c>
      <c r="V11" s="72">
        <v>15.220045809537554</v>
      </c>
      <c r="W11" s="72">
        <v>49.36231138506848</v>
      </c>
      <c r="X11" s="72">
        <v>30.833332926426614</v>
      </c>
      <c r="Y11" s="72" t="s">
        <v>28</v>
      </c>
      <c r="Z11" s="72">
        <v>30.833332926426614</v>
      </c>
      <c r="AA11" s="73" t="s">
        <v>28</v>
      </c>
    </row>
    <row r="12" spans="1:27" x14ac:dyDescent="0.2">
      <c r="A12" s="67">
        <f t="shared" si="0"/>
        <v>11</v>
      </c>
      <c r="B12" s="75" t="s">
        <v>28</v>
      </c>
      <c r="C12" s="67">
        <v>70</v>
      </c>
      <c r="D12" s="67">
        <v>1260</v>
      </c>
      <c r="E12" s="68">
        <v>33.800000000000004</v>
      </c>
      <c r="F12" s="68">
        <v>2.2214843750000002</v>
      </c>
      <c r="G12" s="72">
        <v>17.342724609375001</v>
      </c>
      <c r="H12" s="68">
        <v>21.407031250000003</v>
      </c>
      <c r="I12" s="70">
        <v>0.3833828125</v>
      </c>
      <c r="J12" s="71">
        <v>0.75390625</v>
      </c>
      <c r="K12" s="76" t="s">
        <v>86</v>
      </c>
      <c r="L12" s="69">
        <v>994.50004633960282</v>
      </c>
      <c r="M12" s="70">
        <v>1.7381679502453504</v>
      </c>
      <c r="N12" s="70">
        <v>3.1343779608914111</v>
      </c>
      <c r="O12" s="70" t="s">
        <v>28</v>
      </c>
      <c r="P12" s="70" t="s">
        <v>28</v>
      </c>
      <c r="Q12" s="71">
        <v>1.9716783877306432</v>
      </c>
      <c r="R12" s="71" t="s">
        <v>28</v>
      </c>
      <c r="S12" s="70">
        <v>1.9716783877306432</v>
      </c>
      <c r="T12" s="72">
        <v>14.501977760544603</v>
      </c>
      <c r="U12" s="72" t="s">
        <v>28</v>
      </c>
      <c r="V12" s="72">
        <v>14.501977760544603</v>
      </c>
      <c r="W12" s="72">
        <v>50.586170345028862</v>
      </c>
      <c r="X12" s="72">
        <v>28.667870411284696</v>
      </c>
      <c r="Y12" s="72" t="s">
        <v>28</v>
      </c>
      <c r="Z12" s="72">
        <v>28.667870411284696</v>
      </c>
      <c r="AA12" s="73" t="s">
        <v>28</v>
      </c>
    </row>
    <row r="13" spans="1:27" x14ac:dyDescent="0.2">
      <c r="A13" s="67">
        <f t="shared" si="0"/>
        <v>12</v>
      </c>
      <c r="B13" s="75" t="s">
        <v>28</v>
      </c>
      <c r="C13" s="67">
        <v>70</v>
      </c>
      <c r="D13" s="67">
        <v>1260</v>
      </c>
      <c r="E13" s="68">
        <v>33.800000000000004</v>
      </c>
      <c r="F13" s="68">
        <v>2.0700195312500003</v>
      </c>
      <c r="G13" s="72">
        <v>17.292236328125</v>
      </c>
      <c r="H13" s="68">
        <v>23.779980468750001</v>
      </c>
      <c r="I13" s="70">
        <v>0.38183691406249998</v>
      </c>
      <c r="J13" s="71">
        <v>0.7734375</v>
      </c>
      <c r="K13" s="76" t="s">
        <v>86</v>
      </c>
      <c r="L13" s="69">
        <v>994.50004633960282</v>
      </c>
      <c r="M13" s="70">
        <v>1.7831982080237274</v>
      </c>
      <c r="N13" s="70">
        <v>3.2155794624689085</v>
      </c>
      <c r="O13" s="70" t="s">
        <v>28</v>
      </c>
      <c r="P13" s="70" t="s">
        <v>28</v>
      </c>
      <c r="Q13" s="71">
        <v>2.0002272181324883</v>
      </c>
      <c r="R13" s="71" t="s">
        <v>28</v>
      </c>
      <c r="S13" s="70">
        <v>2.0002272181324883</v>
      </c>
      <c r="T13" s="72">
        <v>15.093097330480902</v>
      </c>
      <c r="U13" s="72" t="s">
        <v>28</v>
      </c>
      <c r="V13" s="72">
        <v>15.093097330480902</v>
      </c>
      <c r="W13" s="72">
        <v>50.382193851702127</v>
      </c>
      <c r="X13" s="72">
        <v>29.95720546609542</v>
      </c>
      <c r="Y13" s="72" t="s">
        <v>28</v>
      </c>
      <c r="Z13" s="72">
        <v>29.95720546609542</v>
      </c>
      <c r="AA13" s="73" t="s">
        <v>28</v>
      </c>
    </row>
    <row r="14" spans="1:27" x14ac:dyDescent="0.2">
      <c r="A14" s="67">
        <f t="shared" si="0"/>
        <v>13</v>
      </c>
      <c r="B14" s="75" t="s">
        <v>28</v>
      </c>
      <c r="C14" s="67">
        <v>70</v>
      </c>
      <c r="D14" s="67">
        <v>1260</v>
      </c>
      <c r="E14" s="68">
        <v>33.800000000000004</v>
      </c>
      <c r="F14" s="68">
        <v>2.1709960937499999</v>
      </c>
      <c r="G14" s="72">
        <v>15.80283203125</v>
      </c>
      <c r="H14" s="68">
        <v>20.296289062500001</v>
      </c>
      <c r="I14" s="70">
        <v>0.38492871093749997</v>
      </c>
      <c r="J14" s="71">
        <v>0.79296875</v>
      </c>
      <c r="K14" s="76" t="s">
        <v>86</v>
      </c>
      <c r="L14" s="69">
        <v>994.50004633960282</v>
      </c>
      <c r="M14" s="70">
        <v>1.8282284658021044</v>
      </c>
      <c r="N14" s="70">
        <v>3.2967809640464063</v>
      </c>
      <c r="O14" s="70" t="s">
        <v>28</v>
      </c>
      <c r="P14" s="70" t="s">
        <v>28</v>
      </c>
      <c r="Q14" s="71">
        <v>1.8558764261873226</v>
      </c>
      <c r="R14" s="71" t="s">
        <v>28</v>
      </c>
      <c r="S14" s="70">
        <v>1.8558764261873226</v>
      </c>
      <c r="T14" s="72">
        <v>14.35750390122514</v>
      </c>
      <c r="U14" s="72" t="s">
        <v>28</v>
      </c>
      <c r="V14" s="72">
        <v>14.35750390122514</v>
      </c>
      <c r="W14" s="72">
        <v>50.790146838355582</v>
      </c>
      <c r="X14" s="72">
        <v>28.268285868357985</v>
      </c>
      <c r="Y14" s="72" t="s">
        <v>28</v>
      </c>
      <c r="Z14" s="72">
        <v>28.268285868357985</v>
      </c>
      <c r="AA14" s="73" t="s">
        <v>28</v>
      </c>
    </row>
    <row r="15" spans="1:27" x14ac:dyDescent="0.2">
      <c r="A15" s="67">
        <f t="shared" si="0"/>
        <v>14</v>
      </c>
      <c r="B15" s="75" t="s">
        <v>28</v>
      </c>
      <c r="C15" s="67">
        <v>70</v>
      </c>
      <c r="D15" s="67">
        <v>1260</v>
      </c>
      <c r="E15" s="68">
        <v>33.85</v>
      </c>
      <c r="F15" s="68">
        <v>2.1205078125000001</v>
      </c>
      <c r="G15" s="72">
        <v>15.070751953125001</v>
      </c>
      <c r="H15" s="68">
        <v>19.135058593749999</v>
      </c>
      <c r="I15" s="70">
        <v>0.386474609375</v>
      </c>
      <c r="J15" s="71">
        <v>0.810546875</v>
      </c>
      <c r="K15" s="76" t="s">
        <v>86</v>
      </c>
      <c r="L15" s="69">
        <v>994.48370315317072</v>
      </c>
      <c r="M15" s="70">
        <v>1.8687556978026434</v>
      </c>
      <c r="N15" s="70">
        <v>3.369862315466154</v>
      </c>
      <c r="O15" s="70" t="s">
        <v>28</v>
      </c>
      <c r="P15" s="70" t="s">
        <v>28</v>
      </c>
      <c r="Q15" s="71">
        <v>1.8032303639986311</v>
      </c>
      <c r="R15" s="71" t="s">
        <v>28</v>
      </c>
      <c r="S15" s="70">
        <v>1.8032303639986311</v>
      </c>
      <c r="T15" s="72">
        <v>14.259228399421598</v>
      </c>
      <c r="U15" s="72" t="s">
        <v>28</v>
      </c>
      <c r="V15" s="72">
        <v>14.259228399421598</v>
      </c>
      <c r="W15" s="72">
        <v>50.994123331682317</v>
      </c>
      <c r="X15" s="72">
        <v>27.962493455716363</v>
      </c>
      <c r="Y15" s="72" t="s">
        <v>28</v>
      </c>
      <c r="Z15" s="72">
        <v>27.962493455716363</v>
      </c>
      <c r="AA15" s="73" t="s">
        <v>28</v>
      </c>
    </row>
    <row r="16" spans="1:27" x14ac:dyDescent="0.2">
      <c r="A16" s="67">
        <f t="shared" si="0"/>
        <v>15</v>
      </c>
      <c r="B16" s="75" t="s">
        <v>28</v>
      </c>
      <c r="C16" s="67">
        <v>70</v>
      </c>
      <c r="D16" s="67">
        <v>1260</v>
      </c>
      <c r="E16" s="68">
        <v>33.85</v>
      </c>
      <c r="F16" s="68">
        <v>2.0700195312500003</v>
      </c>
      <c r="G16" s="72">
        <v>14.969775390625001</v>
      </c>
      <c r="H16" s="68">
        <v>18.226269531250001</v>
      </c>
      <c r="I16" s="70">
        <v>0.38802050781249997</v>
      </c>
      <c r="J16" s="71">
        <v>0.830078125</v>
      </c>
      <c r="K16" s="76" t="s">
        <v>86</v>
      </c>
      <c r="L16" s="69">
        <v>994.48370315317072</v>
      </c>
      <c r="M16" s="70">
        <v>1.9137859555810204</v>
      </c>
      <c r="N16" s="70">
        <v>3.4510638170436518</v>
      </c>
      <c r="O16" s="70" t="s">
        <v>28</v>
      </c>
      <c r="P16" s="70" t="s">
        <v>28</v>
      </c>
      <c r="Q16" s="71">
        <v>1.8176036539829916</v>
      </c>
      <c r="R16" s="71" t="s">
        <v>28</v>
      </c>
      <c r="S16" s="70">
        <v>1.8176036539829916</v>
      </c>
      <c r="T16" s="72">
        <v>14.719221277259116</v>
      </c>
      <c r="U16" s="72" t="s">
        <v>28</v>
      </c>
      <c r="V16" s="72">
        <v>14.719221277259116</v>
      </c>
      <c r="W16" s="72">
        <v>51.198099825009045</v>
      </c>
      <c r="X16" s="72">
        <v>28.749546033091505</v>
      </c>
      <c r="Y16" s="72" t="s">
        <v>28</v>
      </c>
      <c r="Z16" s="72">
        <v>28.749546033091505</v>
      </c>
      <c r="AA16" s="73" t="s">
        <v>28</v>
      </c>
    </row>
    <row r="17" spans="1:27" x14ac:dyDescent="0.2">
      <c r="A17" s="67">
        <f t="shared" si="0"/>
        <v>16</v>
      </c>
      <c r="B17" s="75" t="s">
        <v>28</v>
      </c>
      <c r="C17" s="67">
        <v>70</v>
      </c>
      <c r="D17" s="67">
        <v>1260</v>
      </c>
      <c r="E17" s="68">
        <v>33.800000000000004</v>
      </c>
      <c r="F17" s="68">
        <v>2.1205078125000001</v>
      </c>
      <c r="G17" s="72">
        <v>15.146484375</v>
      </c>
      <c r="H17" s="68">
        <v>20.346777343750002</v>
      </c>
      <c r="I17" s="70">
        <v>0.38802050781249997</v>
      </c>
      <c r="J17" s="71">
        <v>0.8671875</v>
      </c>
      <c r="K17" s="76" t="s">
        <v>86</v>
      </c>
      <c r="L17" s="69">
        <v>994.50004633960282</v>
      </c>
      <c r="M17" s="70">
        <v>1.9993434453599366</v>
      </c>
      <c r="N17" s="70">
        <v>3.6053466700408974</v>
      </c>
      <c r="O17" s="70" t="s">
        <v>28</v>
      </c>
      <c r="P17" s="70" t="s">
        <v>28</v>
      </c>
      <c r="Q17" s="71">
        <v>1.8689439589795314</v>
      </c>
      <c r="R17" s="71" t="s">
        <v>28</v>
      </c>
      <c r="S17" s="70">
        <v>1.8689439589795314</v>
      </c>
      <c r="T17" s="72">
        <v>15.811865202840815</v>
      </c>
      <c r="U17" s="72" t="s">
        <v>28</v>
      </c>
      <c r="V17" s="72">
        <v>15.811865202840815</v>
      </c>
      <c r="W17" s="72">
        <v>51.198099825009045</v>
      </c>
      <c r="X17" s="72">
        <v>30.883695404486666</v>
      </c>
      <c r="Y17" s="72" t="s">
        <v>28</v>
      </c>
      <c r="Z17" s="72">
        <v>30.883695404486666</v>
      </c>
      <c r="AA17" s="73" t="s">
        <v>28</v>
      </c>
    </row>
    <row r="18" spans="1:27" x14ac:dyDescent="0.2">
      <c r="A18" s="67">
        <f t="shared" si="0"/>
        <v>17</v>
      </c>
      <c r="B18" s="75" t="s">
        <v>28</v>
      </c>
      <c r="C18" s="67">
        <v>70</v>
      </c>
      <c r="D18" s="67">
        <v>1260</v>
      </c>
      <c r="E18" s="68">
        <v>33.85</v>
      </c>
      <c r="F18" s="68">
        <v>1.7166015625000002</v>
      </c>
      <c r="G18" s="72">
        <v>14.6416015625</v>
      </c>
      <c r="H18" s="68">
        <v>21.861425781250002</v>
      </c>
      <c r="I18" s="70">
        <v>0.39265820312499999</v>
      </c>
      <c r="J18" s="71">
        <v>0.8671875</v>
      </c>
      <c r="K18" s="76" t="s">
        <v>86</v>
      </c>
      <c r="L18" s="69">
        <v>994.48370315317072</v>
      </c>
      <c r="M18" s="70">
        <v>1.9993434453599366</v>
      </c>
      <c r="N18" s="70">
        <v>3.6053466700408974</v>
      </c>
      <c r="O18" s="70" t="s">
        <v>28</v>
      </c>
      <c r="P18" s="70" t="s">
        <v>28</v>
      </c>
      <c r="Q18" s="71">
        <v>1.8586155779175364</v>
      </c>
      <c r="R18" s="71" t="s">
        <v>28</v>
      </c>
      <c r="S18" s="70">
        <v>1.8586155779175364</v>
      </c>
      <c r="T18" s="72">
        <v>15.724225377668755</v>
      </c>
      <c r="U18" s="72" t="s">
        <v>28</v>
      </c>
      <c r="V18" s="72">
        <v>15.724225377668755</v>
      </c>
      <c r="W18" s="72">
        <v>51.810029304989236</v>
      </c>
      <c r="X18" s="72">
        <v>30.349771248159733</v>
      </c>
      <c r="Y18" s="72" t="s">
        <v>28</v>
      </c>
      <c r="Z18" s="72">
        <v>30.349771248159733</v>
      </c>
      <c r="AA18" s="73" t="s">
        <v>28</v>
      </c>
    </row>
    <row r="19" spans="1:27" x14ac:dyDescent="0.2">
      <c r="A19" s="67">
        <f t="shared" si="0"/>
        <v>18</v>
      </c>
      <c r="B19" s="75" t="s">
        <v>28</v>
      </c>
      <c r="C19" s="67">
        <v>70</v>
      </c>
      <c r="D19" s="67">
        <v>1260</v>
      </c>
      <c r="E19" s="68">
        <v>33.800000000000004</v>
      </c>
      <c r="F19" s="68">
        <v>1.4641601562500002</v>
      </c>
      <c r="G19" s="72">
        <v>12.420117187500001</v>
      </c>
      <c r="H19" s="68">
        <v>20.44775390625</v>
      </c>
      <c r="I19" s="70">
        <v>0.38802050781249997</v>
      </c>
      <c r="J19" s="71">
        <v>0.904296875</v>
      </c>
      <c r="K19" s="76" t="s">
        <v>86</v>
      </c>
      <c r="L19" s="69">
        <v>994.50004633960282</v>
      </c>
      <c r="M19" s="70">
        <v>2.0849009351388528</v>
      </c>
      <c r="N19" s="70">
        <v>3.7596295230381434</v>
      </c>
      <c r="O19" s="70" t="s">
        <v>28</v>
      </c>
      <c r="P19" s="70" t="s">
        <v>28</v>
      </c>
      <c r="Q19" s="71">
        <v>1.6968704029309989</v>
      </c>
      <c r="R19" s="71" t="s">
        <v>28</v>
      </c>
      <c r="S19" s="70">
        <v>1.6968704029309989</v>
      </c>
      <c r="T19" s="72">
        <v>14.970403972374449</v>
      </c>
      <c r="U19" s="72" t="s">
        <v>28</v>
      </c>
      <c r="V19" s="72">
        <v>14.970403972374449</v>
      </c>
      <c r="W19" s="72">
        <v>51.198099825009045</v>
      </c>
      <c r="X19" s="72">
        <v>29.24015544237399</v>
      </c>
      <c r="Y19" s="72" t="s">
        <v>28</v>
      </c>
      <c r="Z19" s="72">
        <v>29.24015544237399</v>
      </c>
      <c r="AA19" s="73" t="s">
        <v>28</v>
      </c>
    </row>
    <row r="20" spans="1:27" x14ac:dyDescent="0.2">
      <c r="A20" s="67">
        <f t="shared" si="0"/>
        <v>19</v>
      </c>
      <c r="B20" s="75" t="s">
        <v>28</v>
      </c>
      <c r="C20" s="67">
        <v>70</v>
      </c>
      <c r="D20" s="67">
        <v>1260</v>
      </c>
      <c r="E20" s="68">
        <v>33.800000000000004</v>
      </c>
      <c r="F20" s="68">
        <v>2.2214843750000002</v>
      </c>
      <c r="G20" s="72">
        <v>13.530859375</v>
      </c>
      <c r="H20" s="68">
        <v>19.236035156250001</v>
      </c>
      <c r="I20" s="70">
        <v>0.39111230468749997</v>
      </c>
      <c r="J20" s="71">
        <v>0.904296875</v>
      </c>
      <c r="K20" s="76" t="s">
        <v>86</v>
      </c>
      <c r="L20" s="69">
        <v>994.50004633960282</v>
      </c>
      <c r="M20" s="70">
        <v>2.0849009351388528</v>
      </c>
      <c r="N20" s="70">
        <v>3.7596295230381434</v>
      </c>
      <c r="O20" s="70" t="s">
        <v>28</v>
      </c>
      <c r="P20" s="70" t="s">
        <v>28</v>
      </c>
      <c r="Q20" s="71">
        <v>1.7330959382049937</v>
      </c>
      <c r="R20" s="71" t="s">
        <v>28</v>
      </c>
      <c r="S20" s="70">
        <v>1.7330959382049937</v>
      </c>
      <c r="T20" s="72">
        <v>15.289998737083922</v>
      </c>
      <c r="U20" s="72" t="s">
        <v>28</v>
      </c>
      <c r="V20" s="72">
        <v>15.289998737083922</v>
      </c>
      <c r="W20" s="72">
        <v>51.606052811662501</v>
      </c>
      <c r="X20" s="72">
        <v>29.628305022445971</v>
      </c>
      <c r="Y20" s="72" t="s">
        <v>28</v>
      </c>
      <c r="Z20" s="72">
        <v>29.628305022445971</v>
      </c>
      <c r="AA20" s="73" t="s">
        <v>28</v>
      </c>
    </row>
    <row r="21" spans="1:27" x14ac:dyDescent="0.2">
      <c r="A21" s="67">
        <f t="shared" si="0"/>
        <v>20</v>
      </c>
      <c r="B21" s="75" t="s">
        <v>28</v>
      </c>
      <c r="C21" s="67">
        <v>70</v>
      </c>
      <c r="D21" s="67">
        <v>1260</v>
      </c>
      <c r="E21" s="68">
        <v>33.800000000000004</v>
      </c>
      <c r="F21" s="68">
        <v>1.9690429687500002</v>
      </c>
      <c r="G21" s="72">
        <v>11.789013671875001</v>
      </c>
      <c r="H21" s="68">
        <v>17.014550781250001</v>
      </c>
      <c r="I21" s="70">
        <v>0.38802050781249997</v>
      </c>
      <c r="J21" s="71">
        <v>0.923828125</v>
      </c>
      <c r="K21" s="76" t="s">
        <v>86</v>
      </c>
      <c r="L21" s="69">
        <v>994.50004633960282</v>
      </c>
      <c r="M21" s="70">
        <v>2.1299311929172298</v>
      </c>
      <c r="N21" s="70">
        <v>3.8408310246156403</v>
      </c>
      <c r="O21" s="70" t="s">
        <v>28</v>
      </c>
      <c r="P21" s="70" t="s">
        <v>28</v>
      </c>
      <c r="Q21" s="71">
        <v>1.6022137426485792</v>
      </c>
      <c r="R21" s="71" t="s">
        <v>28</v>
      </c>
      <c r="S21" s="70">
        <v>1.6022137426485792</v>
      </c>
      <c r="T21" s="72">
        <v>14.440606949007003</v>
      </c>
      <c r="U21" s="72" t="s">
        <v>28</v>
      </c>
      <c r="V21" s="72">
        <v>14.440606949007003</v>
      </c>
      <c r="W21" s="72">
        <v>51.198099825009045</v>
      </c>
      <c r="X21" s="72">
        <v>28.205357226857693</v>
      </c>
      <c r="Y21" s="72" t="s">
        <v>28</v>
      </c>
      <c r="Z21" s="72">
        <v>28.205357226857693</v>
      </c>
      <c r="AA21" s="73" t="s">
        <v>28</v>
      </c>
    </row>
    <row r="22" spans="1:27" x14ac:dyDescent="0.2">
      <c r="A22" s="67">
        <f t="shared" si="0"/>
        <v>21</v>
      </c>
      <c r="B22" s="75" t="s">
        <v>28</v>
      </c>
      <c r="C22" s="67">
        <v>70</v>
      </c>
      <c r="D22" s="67">
        <v>1260</v>
      </c>
      <c r="E22" s="68">
        <v>33.800000000000004</v>
      </c>
      <c r="F22" s="68">
        <v>2.0700195312500003</v>
      </c>
      <c r="G22" s="72">
        <v>13.37939453125</v>
      </c>
      <c r="H22" s="68">
        <v>19.740917968750001</v>
      </c>
      <c r="I22" s="70">
        <v>0.39574999999999999</v>
      </c>
      <c r="J22" s="71">
        <v>0.923828125</v>
      </c>
      <c r="K22" s="76" t="s">
        <v>86</v>
      </c>
      <c r="L22" s="69">
        <v>994.50004633960282</v>
      </c>
      <c r="M22" s="70">
        <v>2.1299311929172298</v>
      </c>
      <c r="N22" s="70">
        <v>3.8408310246156403</v>
      </c>
      <c r="O22" s="70" t="s">
        <v>28</v>
      </c>
      <c r="P22" s="70" t="s">
        <v>28</v>
      </c>
      <c r="Q22" s="71">
        <v>1.7548784984461283</v>
      </c>
      <c r="R22" s="71" t="s">
        <v>28</v>
      </c>
      <c r="S22" s="70">
        <v>1.7548784984461283</v>
      </c>
      <c r="T22" s="72">
        <v>15.81656052795598</v>
      </c>
      <c r="U22" s="72" t="s">
        <v>28</v>
      </c>
      <c r="V22" s="72">
        <v>15.81656052795598</v>
      </c>
      <c r="W22" s="72">
        <v>52.217982291642691</v>
      </c>
      <c r="X22" s="72">
        <v>30.289490006754562</v>
      </c>
      <c r="Y22" s="72" t="s">
        <v>28</v>
      </c>
      <c r="Z22" s="72">
        <v>30.289490006754562</v>
      </c>
      <c r="AA22" s="73" t="s">
        <v>28</v>
      </c>
    </row>
    <row r="23" spans="1:27" x14ac:dyDescent="0.2">
      <c r="A23" s="67">
        <f t="shared" si="0"/>
        <v>22</v>
      </c>
      <c r="B23" s="75" t="s">
        <v>28</v>
      </c>
      <c r="C23" s="67">
        <v>70</v>
      </c>
      <c r="D23" s="67">
        <v>1260</v>
      </c>
      <c r="E23" s="68">
        <v>33.800000000000004</v>
      </c>
      <c r="F23" s="68">
        <v>1.9690429687500002</v>
      </c>
      <c r="G23" s="72">
        <v>12.672558593750001</v>
      </c>
      <c r="H23" s="68">
        <v>18.832128906250002</v>
      </c>
      <c r="I23" s="70">
        <v>0.39420410156249996</v>
      </c>
      <c r="J23" s="71">
        <v>0.943359375</v>
      </c>
      <c r="K23" s="76" t="s">
        <v>86</v>
      </c>
      <c r="L23" s="69">
        <v>994.50004633960282</v>
      </c>
      <c r="M23" s="70">
        <v>2.1749614506956068</v>
      </c>
      <c r="N23" s="70">
        <v>3.9220325261931381</v>
      </c>
      <c r="O23" s="70" t="s">
        <v>28</v>
      </c>
      <c r="P23" s="70" t="s">
        <v>28</v>
      </c>
      <c r="Q23" s="71">
        <v>1.7150255803960925</v>
      </c>
      <c r="R23" s="71" t="s">
        <v>28</v>
      </c>
      <c r="S23" s="70">
        <v>1.7150255803960925</v>
      </c>
      <c r="T23" s="72">
        <v>15.784164084487289</v>
      </c>
      <c r="U23" s="72" t="s">
        <v>28</v>
      </c>
      <c r="V23" s="72">
        <v>15.784164084487289</v>
      </c>
      <c r="W23" s="72">
        <v>52.014005798315956</v>
      </c>
      <c r="X23" s="72">
        <v>30.345988243417178</v>
      </c>
      <c r="Y23" s="72" t="s">
        <v>28</v>
      </c>
      <c r="Z23" s="72">
        <v>30.345988243417178</v>
      </c>
      <c r="AA23" s="73" t="s">
        <v>28</v>
      </c>
    </row>
    <row r="24" spans="1:27" x14ac:dyDescent="0.2">
      <c r="Z24" s="12"/>
    </row>
  </sheetData>
  <sortState ref="C2:AA23">
    <sortCondition ref="J2:J23"/>
  </sortState>
  <pageMargins left="0.7" right="0.7" top="0.75" bottom="0.75" header="0.3" footer="0.3"/>
  <ignoredErrors>
    <ignoredError sqref="A2: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opLeftCell="I30" workbookViewId="0">
      <selection activeCell="Z59" sqref="Z59"/>
    </sheetView>
  </sheetViews>
  <sheetFormatPr defaultRowHeight="12.75" x14ac:dyDescent="0.2"/>
  <sheetData>
    <row r="1" spans="1:27" ht="76.5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 x14ac:dyDescent="0.2">
      <c r="A2" s="11">
        <v>1</v>
      </c>
      <c r="B2" s="9" t="s">
        <v>28</v>
      </c>
      <c r="C2" s="1">
        <v>70</v>
      </c>
      <c r="D2" s="1">
        <v>1260</v>
      </c>
      <c r="E2" s="2">
        <v>30.450000000000003</v>
      </c>
      <c r="F2" s="2">
        <v>2.5749023437500003</v>
      </c>
      <c r="G2" s="6">
        <v>32.388232421875003</v>
      </c>
      <c r="H2" s="2">
        <v>109.81201171875</v>
      </c>
      <c r="I2" s="4">
        <v>0.32927636718749997</v>
      </c>
      <c r="J2" s="5">
        <v>0</v>
      </c>
      <c r="K2" s="10" t="s">
        <v>29</v>
      </c>
      <c r="L2" s="3">
        <v>995.5455317326024</v>
      </c>
      <c r="M2" s="4">
        <v>0</v>
      </c>
      <c r="N2" s="4">
        <v>0</v>
      </c>
      <c r="O2" s="4">
        <v>0</v>
      </c>
      <c r="P2" s="4">
        <v>0</v>
      </c>
      <c r="Q2" s="5">
        <v>3.1276734783351801</v>
      </c>
      <c r="R2" s="5">
        <v>7.9276456884453808</v>
      </c>
      <c r="S2" s="4">
        <v>11.05531916678056</v>
      </c>
      <c r="T2" s="6">
        <v>0</v>
      </c>
      <c r="U2" s="6">
        <v>0</v>
      </c>
      <c r="V2" s="6">
        <v>0</v>
      </c>
      <c r="W2" s="6">
        <v>43.44699307859333</v>
      </c>
      <c r="X2" s="6">
        <v>0</v>
      </c>
      <c r="Y2" s="6">
        <v>0</v>
      </c>
      <c r="Z2" s="6">
        <v>0</v>
      </c>
      <c r="AA2" s="7" t="s">
        <v>28</v>
      </c>
    </row>
    <row r="3" spans="1:27" x14ac:dyDescent="0.2">
      <c r="A3" s="1">
        <f>A2+1</f>
        <v>2</v>
      </c>
      <c r="B3" s="9" t="s">
        <v>28</v>
      </c>
      <c r="C3" s="1">
        <v>70</v>
      </c>
      <c r="D3" s="1">
        <v>1260</v>
      </c>
      <c r="E3" s="2">
        <v>33.300000000000004</v>
      </c>
      <c r="F3" s="2">
        <v>2.6253906250000001</v>
      </c>
      <c r="G3" s="6">
        <v>32.388232421875003</v>
      </c>
      <c r="H3" s="2">
        <v>111.276171875</v>
      </c>
      <c r="I3" s="4">
        <v>0.32927636718749997</v>
      </c>
      <c r="J3" s="5">
        <v>0</v>
      </c>
      <c r="K3" s="10" t="s">
        <v>29</v>
      </c>
      <c r="L3" s="3">
        <v>994.66229489157251</v>
      </c>
      <c r="M3" s="4">
        <v>0</v>
      </c>
      <c r="N3" s="4">
        <v>0</v>
      </c>
      <c r="O3" s="4">
        <v>0</v>
      </c>
      <c r="P3" s="4">
        <v>0</v>
      </c>
      <c r="Q3" s="5">
        <v>3.1252099486328513</v>
      </c>
      <c r="R3" s="5">
        <v>8.084737989378846</v>
      </c>
      <c r="S3" s="4">
        <v>11.209947938011698</v>
      </c>
      <c r="T3" s="6">
        <v>0</v>
      </c>
      <c r="U3" s="6">
        <v>0</v>
      </c>
      <c r="V3" s="6">
        <v>0</v>
      </c>
      <c r="W3" s="6">
        <v>43.44699307859333</v>
      </c>
      <c r="X3" s="6">
        <v>0</v>
      </c>
      <c r="Y3" s="6">
        <v>0</v>
      </c>
      <c r="Z3" s="6">
        <v>0</v>
      </c>
      <c r="AA3" s="7" t="s">
        <v>28</v>
      </c>
    </row>
    <row r="4" spans="1:27" x14ac:dyDescent="0.2">
      <c r="A4" s="67">
        <f t="shared" ref="A4:A58" si="0">A3+1</f>
        <v>3</v>
      </c>
      <c r="B4" s="9" t="s">
        <v>28</v>
      </c>
      <c r="C4" s="1">
        <v>70</v>
      </c>
      <c r="D4" s="1">
        <f>IF(ISNUMBER(C4),C4*18,"")</f>
        <v>1260</v>
      </c>
      <c r="E4" s="2">
        <v>26.950000000000003</v>
      </c>
      <c r="F4" s="2">
        <v>2.5749023437500003</v>
      </c>
      <c r="G4" s="6">
        <v>31.378466796875003</v>
      </c>
      <c r="H4" s="2">
        <v>107.38857421875001</v>
      </c>
      <c r="I4" s="4">
        <v>0.31072558593749999</v>
      </c>
      <c r="J4" s="5">
        <v>3.7109375E-2</v>
      </c>
      <c r="K4" s="10" t="s">
        <v>29</v>
      </c>
      <c r="L4" s="3">
        <f>IF(ISNUMBER(E4),(0.000015324364*E4^3-0.00584994855*E4^2+0.016286058705*E4+1000.04105055224),"")</f>
        <v>996.53108441628012</v>
      </c>
      <c r="M4" s="4">
        <f>IF(ISNUMBER(J4),IF(K4="Parallel",0.5,1)*(J4/1000)/(0.25*PI()*(0.0235^2)),"")</f>
        <v>8.5557489778916126E-2</v>
      </c>
      <c r="N4" s="4">
        <f>IF(ISNUMBER(J4),IF(K4="Parallel",0.5,1)*(J4/1000)/(0.25*PI()*(0.0175^2)),"")</f>
        <v>0.15428285299724548</v>
      </c>
      <c r="O4" s="4">
        <f>IF(ISNUMBER(J4),IF(K4="Parallel",0.5*(J4/1000)/(0.25*PI()*(0.0235^2)),IF(K4="Series",(J4/1000)/(0.25*PI()*(0.0175^2)),"")),"")</f>
        <v>0.15428285299724548</v>
      </c>
      <c r="P4" s="4">
        <f>IF(ISNUMBER(J4),IF(K4="Parallel",0.5*(J4/1000)/(0.25*PI()*(0.0175^2)),IF(K4="Series",(J4/1000)/(0.25*PI()*(0.0175^2)),"")),"")</f>
        <v>0.15428285299724548</v>
      </c>
      <c r="Q4" s="5">
        <f>IF(ISNUMBER(N4),0.075+(((G4*1000)-(F4*1000))/(L4*9.81))+(((N4^2)-(M4^2))/(2*9.81)),"")</f>
        <v>3.0222039709160557</v>
      </c>
      <c r="R4" s="5">
        <f>IF(ISNUMBER(N4),IF(K4="Series",(((H4*1000)-(G4*1000))/(L4*9.81))+(((P4^2)-(O4^2))/(2*9.81)),IF(K4="Parallel",0.075+(((H4*1000)-(F4*1000))/(L4*9.81))+(((P4^2)-(O4^2))/(2*9.81)),"")),"")</f>
        <v>7.7751985637205792</v>
      </c>
      <c r="S4" s="4">
        <f>IF(ISNUMBER(Q4),IF(K4="Parallel",(Q4+R4)/2,IF(K4="Series",Q4+R4,Q4)),"")</f>
        <v>10.797402534636635</v>
      </c>
      <c r="T4" s="6">
        <f>IF(ISNUMBER(Q4),(L4*9.81*Q4*J4/1000)*IF(K4="Parallel",0.5,1),"")</f>
        <v>1.0963955628213198</v>
      </c>
      <c r="U4" s="6">
        <f>IF(ISNUMBER(R4),(L4*9.81*R4*J4/1000)*IF(K4="Parallel",0.5,1),"")</f>
        <v>2.8206875801086428</v>
      </c>
      <c r="V4" s="6">
        <f>IF(ISNUMBER(T4),T4+IF(ISNUMBER(U4),U4,0),"")</f>
        <v>3.9170831429299628</v>
      </c>
      <c r="W4" s="6">
        <f>IF(ISNUMBER(I4),2*PI()*D4*I4/60,"")</f>
        <v>40.999275158672624</v>
      </c>
      <c r="X4" s="6">
        <f>IF(ISNUMBER(T4),IF(W4=0,0,(T4/W4)*100),"")</f>
        <v>2.6741827961058426</v>
      </c>
      <c r="Y4" s="6">
        <f>IF(ISNUMBER(U4),IF(W4=0,0,(U4/W4)*100),"")</f>
        <v>6.8798474343563596</v>
      </c>
      <c r="Z4" s="6">
        <f>IF(ISNUMBER(V4),IF(W4=0,0,(V4/(W4))*100)*IF(K4="Single",1,0.5),"")</f>
        <v>4.7770151152311016</v>
      </c>
      <c r="AA4" s="7" t="str">
        <f>IF(SUM($A$1:$A$1000)=0,"",IF(ROW($A4)=2,(14-$A$2)/14,""))</f>
        <v/>
      </c>
    </row>
    <row r="5" spans="1:27" x14ac:dyDescent="0.2">
      <c r="A5" s="67">
        <f t="shared" si="0"/>
        <v>4</v>
      </c>
      <c r="B5" s="9" t="s">
        <v>28</v>
      </c>
      <c r="C5" s="1">
        <v>70</v>
      </c>
      <c r="D5" s="1">
        <v>1260</v>
      </c>
      <c r="E5" s="2">
        <v>30.5</v>
      </c>
      <c r="F5" s="2">
        <v>2.4234375000000004</v>
      </c>
      <c r="G5" s="6">
        <v>31.504687500000003</v>
      </c>
      <c r="H5" s="2">
        <v>106.22734375</v>
      </c>
      <c r="I5" s="4">
        <v>0.33545996093749997</v>
      </c>
      <c r="J5" s="5">
        <v>5.6640625E-2</v>
      </c>
      <c r="K5" s="10" t="s">
        <v>29</v>
      </c>
      <c r="L5" s="3">
        <v>995.53065313724051</v>
      </c>
      <c r="M5" s="4">
        <v>0.13058774755729316</v>
      </c>
      <c r="N5" s="4">
        <v>0.23548435457474332</v>
      </c>
      <c r="O5" s="4">
        <v>0.23548435457474332</v>
      </c>
      <c r="P5" s="4">
        <v>0.23548435457474332</v>
      </c>
      <c r="Q5" s="5">
        <v>3.0547153477903328</v>
      </c>
      <c r="R5" s="5">
        <v>7.6511842007933026</v>
      </c>
      <c r="S5" s="4">
        <v>10.705899548583636</v>
      </c>
      <c r="T5" s="6">
        <v>1.6897498947458742</v>
      </c>
      <c r="U5" s="6">
        <v>4.2323379516601562</v>
      </c>
      <c r="V5" s="6">
        <v>5.9220878464060309</v>
      </c>
      <c r="W5" s="6">
        <v>44.262899051900249</v>
      </c>
      <c r="X5" s="6">
        <v>3.8175310043848825</v>
      </c>
      <c r="Y5" s="6">
        <v>9.5618182322345149</v>
      </c>
      <c r="Z5" s="6">
        <v>6.6896746183096987</v>
      </c>
      <c r="AA5" s="7" t="s">
        <v>28</v>
      </c>
    </row>
    <row r="6" spans="1:27" x14ac:dyDescent="0.2">
      <c r="A6" s="67">
        <f t="shared" si="0"/>
        <v>5</v>
      </c>
      <c r="B6" s="9" t="s">
        <v>28</v>
      </c>
      <c r="C6" s="1">
        <v>70</v>
      </c>
      <c r="D6" s="1">
        <f>IF(ISNUMBER(C6),C6*18,"")</f>
        <v>1260</v>
      </c>
      <c r="E6" s="2">
        <v>27</v>
      </c>
      <c r="F6" s="2">
        <v>2.4739257812500002</v>
      </c>
      <c r="G6" s="6">
        <v>31.151269531250001</v>
      </c>
      <c r="H6" s="2">
        <v>104.35927734375001</v>
      </c>
      <c r="I6" s="4">
        <v>0.30917968749999997</v>
      </c>
      <c r="J6" s="5">
        <v>7.6171875E-2</v>
      </c>
      <c r="K6" s="10" t="s">
        <v>29</v>
      </c>
      <c r="L6" s="3">
        <f>IF(ISNUMBER(E6),(0.000015324364*E6^3-0.00584994855*E6^2+0.016286058705*E6+1000.04105055224),"")</f>
        <v>996.51779110093696</v>
      </c>
      <c r="M6" s="4">
        <f>IF(ISNUMBER(J6),IF(K6="Parallel",0.5,1)*(J6/1000)/(0.25*PI()*(0.0235^2)),"")</f>
        <v>0.17561800533566993</v>
      </c>
      <c r="N6" s="4">
        <f>IF(ISNUMBER(J6),IF(K6="Parallel",0.5,1)*(J6/1000)/(0.25*PI()*(0.0175^2)),"")</f>
        <v>0.31668585615224071</v>
      </c>
      <c r="O6" s="4">
        <f>IF(ISNUMBER(J6),IF(K6="Parallel",0.5*(J6/1000)/(0.25*PI()*(0.0235^2)),IF(K6="Series",(J6/1000)/(0.25*PI()*(0.0175^2)),"")),"")</f>
        <v>0.31668585615224071</v>
      </c>
      <c r="P6" s="4">
        <f>IF(ISNUMBER(J6),IF(K6="Parallel",0.5*(J6/1000)/(0.25*PI()*(0.0175^2)),IF(K6="Series",(J6/1000)/(0.25*PI()*(0.0175^2)),"")),"")</f>
        <v>0.31668585615224071</v>
      </c>
      <c r="Q6" s="5">
        <f>IF(ISNUMBER(N6),0.075+(((G6*1000)-(F6*1000))/(L6*9.81))+(((N6^2)-(M6^2))/(2*9.81)),"")</f>
        <v>3.0120313277978745</v>
      </c>
      <c r="R6" s="5">
        <f>IF(ISNUMBER(N6),IF(K6="Series",(((H6*1000)-(G6*1000))/(L6*9.81))+(((P6^2)-(O6^2))/(2*9.81)),IF(K6="Parallel",0.075+(((H6*1000)-(F6*1000))/(L6*9.81))+(((P6^2)-(O6^2))/(2*9.81)),"")),"")</f>
        <v>7.4886670942783482</v>
      </c>
      <c r="S6" s="4">
        <f>IF(ISNUMBER(Q6),IF(K6="Parallel",(Q6+R6)/2,IF(K6="Series",Q6+R6,Q6)),"")</f>
        <v>10.500698422076223</v>
      </c>
      <c r="T6" s="6">
        <f>IF(ISNUMBER(Q6),(L6*9.81*Q6*J6/1000)*IF(K6="Parallel",0.5,1),"")</f>
        <v>2.2428911366362505</v>
      </c>
      <c r="U6" s="6">
        <f>IF(ISNUMBER(R6),(L6*9.81*R6*J6/1000)*IF(K6="Parallel",0.5,1),"")</f>
        <v>5.5763912200927743</v>
      </c>
      <c r="V6" s="6">
        <f>IF(ISNUMBER(T6),T6+IF(ISNUMBER(U6),U6,0),"")</f>
        <v>7.8192823567290244</v>
      </c>
      <c r="W6" s="6">
        <f>IF(ISNUMBER(I6),2*PI()*D6*I6/60,"")</f>
        <v>40.795298665345889</v>
      </c>
      <c r="X6" s="6">
        <f>IF(ISNUMBER(T6),IF(W6=0,0,(T6/W6)*100),"")</f>
        <v>5.4979157158163039</v>
      </c>
      <c r="Y6" s="6">
        <f>IF(ISNUMBER(U6),IF(W6=0,0,(U6/W6)*100),"")</f>
        <v>13.669200624898755</v>
      </c>
      <c r="Z6" s="6">
        <f>IF(ISNUMBER(V6),IF(W6=0,0,(V6/(W6))*100)*IF(K6="Single",1,0.5),"")</f>
        <v>9.583558170357529</v>
      </c>
      <c r="AA6" s="7" t="str">
        <f>IF(SUM($A$1:$A$1000)=0,"",IF(ROW($A6)=2,(14-$A$2)/14,""))</f>
        <v/>
      </c>
    </row>
    <row r="7" spans="1:27" x14ac:dyDescent="0.2">
      <c r="A7" s="67">
        <f t="shared" si="0"/>
        <v>6</v>
      </c>
      <c r="B7" s="9" t="s">
        <v>28</v>
      </c>
      <c r="C7" s="1">
        <v>70</v>
      </c>
      <c r="D7" s="1">
        <f>IF(ISNUMBER(C7),C7*18,"")</f>
        <v>1260</v>
      </c>
      <c r="E7" s="2">
        <v>27</v>
      </c>
      <c r="F7" s="2">
        <v>2.5244140625</v>
      </c>
      <c r="G7" s="6">
        <v>30.444433593750002</v>
      </c>
      <c r="H7" s="2">
        <v>103.34951171875001</v>
      </c>
      <c r="I7" s="4">
        <v>0.31227148437500002</v>
      </c>
      <c r="J7" s="5">
        <v>0.1328125</v>
      </c>
      <c r="K7" s="10" t="s">
        <v>29</v>
      </c>
      <c r="L7" s="3">
        <f>IF(ISNUMBER(E7),(0.000015324364*E7^3-0.00584994855*E7^2+0.016286058705*E7+1000.04105055224),"")</f>
        <v>996.51779110093696</v>
      </c>
      <c r="M7" s="4">
        <f>IF(ISNUMBER(J7),IF(K7="Parallel",0.5,1)*(J7/1000)/(0.25*PI()*(0.0235^2)),"")</f>
        <v>0.30620575289296298</v>
      </c>
      <c r="N7" s="4">
        <f>IF(ISNUMBER(J7),IF(K7="Parallel",0.5,1)*(J7/1000)/(0.25*PI()*(0.0175^2)),"")</f>
        <v>0.5521702107269838</v>
      </c>
      <c r="O7" s="4">
        <f>IF(ISNUMBER(J7),IF(K7="Parallel",0.5*(J7/1000)/(0.25*PI()*(0.0235^2)),IF(K7="Series",(J7/1000)/(0.25*PI()*(0.0175^2)),"")),"")</f>
        <v>0.5521702107269838</v>
      </c>
      <c r="P7" s="4">
        <f>IF(ISNUMBER(J7),IF(K7="Parallel",0.5*(J7/1000)/(0.25*PI()*(0.0175^2)),IF(K7="Series",(J7/1000)/(0.25*PI()*(0.0175^2)),"")),"")</f>
        <v>0.5521702107269838</v>
      </c>
      <c r="Q7" s="5">
        <f>IF(ISNUMBER(N7),0.075+(((G7*1000)-(F7*1000))/(L7*9.81))+(((N7^2)-(M7^2))/(2*9.81)),"")</f>
        <v>2.9417836489284581</v>
      </c>
      <c r="R7" s="5">
        <f>IF(ISNUMBER(N7),IF(K7="Series",(((H7*1000)-(G7*1000))/(L7*9.81))+(((P7^2)-(O7^2))/(2*9.81)),IF(K7="Parallel",0.075+(((H7*1000)-(F7*1000))/(L7*9.81))+(((P7^2)-(O7^2))/(2*9.81)),"")),"")</f>
        <v>7.457679506302024</v>
      </c>
      <c r="S7" s="4">
        <f>IF(ISNUMBER(Q7),IF(K7="Parallel",(Q7+R7)/2,IF(K7="Series",Q7+R7,Q7)),"")</f>
        <v>10.399463155230482</v>
      </c>
      <c r="T7" s="6">
        <f>IF(ISNUMBER(Q7),(L7*9.81*Q7*J7/1000)*IF(K7="Parallel",0.5,1),"")</f>
        <v>3.8194756489168649</v>
      </c>
      <c r="U7" s="6">
        <f>IF(ISNUMBER(R7),(L7*9.81*R7*J7/1000)*IF(K7="Parallel",0.5,1),"")</f>
        <v>9.682705688476565</v>
      </c>
      <c r="V7" s="6">
        <f>IF(ISNUMBER(T7),T7+IF(ISNUMBER(U7),U7,0),"")</f>
        <v>13.502181337393431</v>
      </c>
      <c r="W7" s="6">
        <f>IF(ISNUMBER(I7),2*PI()*D7*I7/60,"")</f>
        <v>41.203251651999359</v>
      </c>
      <c r="X7" s="6">
        <f>IF(ISNUMBER(T7),IF(W7=0,0,(T7/W7)*100),"")</f>
        <v>9.2698403542904053</v>
      </c>
      <c r="Y7" s="6">
        <f>IF(ISNUMBER(U7),IF(W7=0,0,(U7/W7)*100),"")</f>
        <v>23.499858142886932</v>
      </c>
      <c r="Z7" s="6">
        <f>IF(ISNUMBER(V7),IF(W7=0,0,(V7/(W7))*100)*IF(K7="Single",1,0.5),"")</f>
        <v>16.384849248588669</v>
      </c>
      <c r="AA7" s="7" t="str">
        <f>IF(SUM($A$1:$A$1000)=0,"",IF(ROW($A7)=2,(14-$A$2)/14,""))</f>
        <v/>
      </c>
    </row>
    <row r="8" spans="1:27" x14ac:dyDescent="0.2">
      <c r="A8" s="67">
        <f t="shared" si="0"/>
        <v>7</v>
      </c>
      <c r="B8" s="9" t="s">
        <v>28</v>
      </c>
      <c r="C8" s="1">
        <v>70</v>
      </c>
      <c r="D8" s="1">
        <v>1260</v>
      </c>
      <c r="E8" s="2">
        <v>30.450000000000003</v>
      </c>
      <c r="F8" s="2">
        <v>2.3224609375000003</v>
      </c>
      <c r="G8" s="6">
        <v>30.520166015625001</v>
      </c>
      <c r="H8" s="2">
        <v>103.65244140625001</v>
      </c>
      <c r="I8" s="4">
        <v>0.34009765624999999</v>
      </c>
      <c r="J8" s="5">
        <v>0.150390625</v>
      </c>
      <c r="K8" s="10" t="s">
        <v>29</v>
      </c>
      <c r="L8" s="3">
        <v>995.5455317326024</v>
      </c>
      <c r="M8" s="4">
        <v>0.34673298489350252</v>
      </c>
      <c r="N8" s="4">
        <v>0.62525156214673216</v>
      </c>
      <c r="O8" s="4">
        <v>0.62525156214673216</v>
      </c>
      <c r="P8" s="4">
        <v>0.62525156214673216</v>
      </c>
      <c r="Q8" s="5">
        <v>2.9760428896652122</v>
      </c>
      <c r="R8" s="5">
        <v>7.488226136102468</v>
      </c>
      <c r="S8" s="4">
        <v>10.464269025767681</v>
      </c>
      <c r="T8" s="6">
        <v>4.3710933841557242</v>
      </c>
      <c r="U8" s="6">
        <v>10.998408603668214</v>
      </c>
      <c r="V8" s="6">
        <v>15.369501987823938</v>
      </c>
      <c r="W8" s="6">
        <v>44.874828531880439</v>
      </c>
      <c r="X8" s="6">
        <v>9.7406352896710615</v>
      </c>
      <c r="Y8" s="6">
        <v>24.50908218146084</v>
      </c>
      <c r="Z8" s="6">
        <v>17.124858735565951</v>
      </c>
      <c r="AA8" s="7" t="s">
        <v>28</v>
      </c>
    </row>
    <row r="9" spans="1:27" x14ac:dyDescent="0.2">
      <c r="A9" s="67">
        <f t="shared" si="0"/>
        <v>8</v>
      </c>
      <c r="B9" s="9" t="s">
        <v>28</v>
      </c>
      <c r="C9" s="1">
        <v>70</v>
      </c>
      <c r="D9" s="1">
        <f>IF(ISNUMBER(C9),C9*18,"")</f>
        <v>1260</v>
      </c>
      <c r="E9" s="2">
        <v>26.950000000000003</v>
      </c>
      <c r="F9" s="2">
        <v>2.4234375000000004</v>
      </c>
      <c r="G9" s="6">
        <v>28.904541015625</v>
      </c>
      <c r="H9" s="2">
        <v>99.360937500000006</v>
      </c>
      <c r="I9" s="4">
        <v>0.32463867187500001</v>
      </c>
      <c r="J9" s="5">
        <v>0.20703125</v>
      </c>
      <c r="K9" s="10" t="s">
        <v>29</v>
      </c>
      <c r="L9" s="3">
        <f>IF(ISNUMBER(E9),(0.000015324364*E9^3-0.00584994855*E9^2+0.016286058705*E9+1000.04105055224),"")</f>
        <v>996.53108441628012</v>
      </c>
      <c r="M9" s="4">
        <f>IF(ISNUMBER(J9),IF(K9="Parallel",0.5,1)*(J9/1000)/(0.25*PI()*(0.0235^2)),"")</f>
        <v>0.4773207324507952</v>
      </c>
      <c r="N9" s="4">
        <f>IF(ISNUMBER(J9),IF(K9="Parallel",0.5,1)*(J9/1000)/(0.25*PI()*(0.0175^2)),"")</f>
        <v>0.86073591672147465</v>
      </c>
      <c r="O9" s="4">
        <f>IF(ISNUMBER(J9),IF(K9="Parallel",0.5*(J9/1000)/(0.25*PI()*(0.0235^2)),IF(K9="Series",(J9/1000)/(0.25*PI()*(0.0175^2)),"")),"")</f>
        <v>0.86073591672147465</v>
      </c>
      <c r="P9" s="4">
        <f>IF(ISNUMBER(J9),IF(K9="Parallel",0.5*(J9/1000)/(0.25*PI()*(0.0175^2)),IF(K9="Series",(J9/1000)/(0.25*PI()*(0.0175^2)),"")),"")</f>
        <v>0.86073591672147465</v>
      </c>
      <c r="Q9" s="5">
        <f>IF(ISNUMBER(N9),0.075+(((G9*1000)-(F9*1000))/(L9*9.81))+(((N9^2)-(M9^2))/(2*9.81)),"")</f>
        <v>2.8099438953045799</v>
      </c>
      <c r="R9" s="5">
        <f>IF(ISNUMBER(N9),IF(K9="Series",(((H9*1000)-(G9*1000))/(L9*9.81))+(((P9^2)-(O9^2))/(2*9.81)),IF(K9="Parallel",0.075+(((H9*1000)-(F9*1000))/(L9*9.81))+(((P9^2)-(O9^2))/(2*9.81)),"")),"")</f>
        <v>7.2071003624523859</v>
      </c>
      <c r="S9" s="4">
        <f>IF(ISNUMBER(Q9),IF(K9="Parallel",(Q9+R9)/2,IF(K9="Series",Q9+R9,Q9)),"")</f>
        <v>10.017044257756966</v>
      </c>
      <c r="T9" s="6">
        <f>IF(ISNUMBER(Q9),(L9*9.81*Q9*J9/1000)*IF(K9="Parallel",0.5,1),"")</f>
        <v>5.6871333342208032</v>
      </c>
      <c r="U9" s="6">
        <f>IF(ISNUMBER(R9),(L9*9.81*R9*J9/1000)*IF(K9="Parallel",0.5,1),"")</f>
        <v>14.586675834655761</v>
      </c>
      <c r="V9" s="6">
        <f>IF(ISNUMBER(T9),T9+IF(ISNUMBER(U9),U9,0),"")</f>
        <v>20.273809168876564</v>
      </c>
      <c r="W9" s="6">
        <f>IF(ISNUMBER(I9),2*PI()*D9*I9/60,"")</f>
        <v>42.835063598613189</v>
      </c>
      <c r="X9" s="6">
        <f>IF(ISNUMBER(T9),IF(W9=0,0,(T9/W9)*100),"")</f>
        <v>13.27681776666004</v>
      </c>
      <c r="Y9" s="6">
        <f>IF(ISNUMBER(U9),IF(W9=0,0,(U9/W9)*100),"")</f>
        <v>34.053120526072981</v>
      </c>
      <c r="Z9" s="6">
        <f>IF(ISNUMBER(V9),IF(W9=0,0,(V9/(W9))*100)*IF(K9="Single",1,0.5),"")</f>
        <v>23.664969146366506</v>
      </c>
      <c r="AA9" s="7" t="str">
        <f>IF(SUM($A$1:$A$1000)=0,"",IF(ROW($A9)=2,(14-$A$2)/14,""))</f>
        <v/>
      </c>
    </row>
    <row r="10" spans="1:27" x14ac:dyDescent="0.2">
      <c r="A10" s="67">
        <f t="shared" si="0"/>
        <v>9</v>
      </c>
      <c r="B10" s="9" t="s">
        <v>28</v>
      </c>
      <c r="C10" s="1">
        <v>70</v>
      </c>
      <c r="D10" s="1">
        <f>IF(ISNUMBER(C10),C10*18,"")</f>
        <v>1260</v>
      </c>
      <c r="E10" s="2">
        <v>27</v>
      </c>
      <c r="F10" s="2">
        <v>2.4739257812500002</v>
      </c>
      <c r="G10" s="6">
        <v>29.459912109375001</v>
      </c>
      <c r="H10" s="2">
        <v>102.23876953125</v>
      </c>
      <c r="I10" s="4">
        <v>0.31690917968749999</v>
      </c>
      <c r="J10" s="5">
        <v>0.20703125</v>
      </c>
      <c r="K10" s="10" t="s">
        <v>29</v>
      </c>
      <c r="L10" s="3">
        <f>IF(ISNUMBER(E10),(0.000015324364*E10^3-0.00584994855*E10^2+0.016286058705*E10+1000.04105055224),"")</f>
        <v>996.51779110093696</v>
      </c>
      <c r="M10" s="4">
        <f>IF(ISNUMBER(J10),IF(K10="Parallel",0.5,1)*(J10/1000)/(0.25*PI()*(0.0235^2)),"")</f>
        <v>0.4773207324507952</v>
      </c>
      <c r="N10" s="4">
        <f>IF(ISNUMBER(J10),IF(K10="Parallel",0.5,1)*(J10/1000)/(0.25*PI()*(0.0175^2)),"")</f>
        <v>0.86073591672147465</v>
      </c>
      <c r="O10" s="4">
        <f>IF(ISNUMBER(J10),IF(K10="Parallel",0.5*(J10/1000)/(0.25*PI()*(0.0235^2)),IF(K10="Series",(J10/1000)/(0.25*PI()*(0.0175^2)),"")),"")</f>
        <v>0.86073591672147465</v>
      </c>
      <c r="P10" s="4">
        <f>IF(ISNUMBER(J10),IF(K10="Parallel",0.5*(J10/1000)/(0.25*PI()*(0.0175^2)),IF(K10="Series",(J10/1000)/(0.25*PI()*(0.0175^2)),"")),"")</f>
        <v>0.86073591672147465</v>
      </c>
      <c r="Q10" s="5">
        <f>IF(ISNUMBER(N10),0.075+(((G10*1000)-(F10*1000))/(L10*9.81))+(((N10^2)-(M10^2))/(2*9.81)),"")</f>
        <v>2.8616260099666699</v>
      </c>
      <c r="R10" s="5">
        <f>IF(ISNUMBER(N10),IF(K10="Series",(((H10*1000)-(G10*1000))/(L10*9.81))+(((P10^2)-(O10^2))/(2*9.81)),IF(K10="Parallel",0.075+(((H10*1000)-(F10*1000))/(L10*9.81))+(((P10^2)-(O10^2))/(2*9.81)),"")),"")</f>
        <v>7.4447680113118873</v>
      </c>
      <c r="S10" s="4">
        <f>IF(ISNUMBER(Q10),IF(K10="Parallel",(Q10+R10)/2,IF(K10="Series",Q10+R10,Q10)),"")</f>
        <v>10.306394021278557</v>
      </c>
      <c r="T10" s="6">
        <f>IF(ISNUMBER(Q10),(L10*9.81*Q10*J10/1000)*IF(K10="Parallel",0.5,1),"")</f>
        <v>5.7916571231505376</v>
      </c>
      <c r="U10" s="6">
        <f>IF(ISNUMBER(R10),(L10*9.81*R10*J10/1000)*IF(K10="Parallel",0.5,1),"")</f>
        <v>15.067497825622558</v>
      </c>
      <c r="V10" s="6">
        <f>IF(ISNUMBER(T10),T10+IF(ISNUMBER(U10),U10,0),"")</f>
        <v>20.859154948773096</v>
      </c>
      <c r="W10" s="6">
        <f>IF(ISNUMBER(I10),2*PI()*D10*I10/60,"")</f>
        <v>41.815181131979543</v>
      </c>
      <c r="X10" s="6">
        <f>IF(ISNUMBER(T10),IF(W10=0,0,(T10/W10)*100),"")</f>
        <v>13.850608717610399</v>
      </c>
      <c r="Y10" s="6">
        <f>IF(ISNUMBER(U10),IF(W10=0,0,(U10/W10)*100),"")</f>
        <v>36.033558668718022</v>
      </c>
      <c r="Z10" s="6">
        <f>IF(ISNUMBER(V10),IF(W10=0,0,(V10/(W10))*100)*IF(K10="Single",1,0.5),"")</f>
        <v>24.942083693164214</v>
      </c>
      <c r="AA10" s="7" t="str">
        <f>IF(SUM($A$1:$A$1000)=0,"",IF(ROW($A10)=2,(14-$A$2)/14,""))</f>
        <v/>
      </c>
    </row>
    <row r="11" spans="1:27" x14ac:dyDescent="0.2">
      <c r="A11" s="67">
        <f t="shared" si="0"/>
        <v>10</v>
      </c>
      <c r="B11" s="9" t="s">
        <v>28</v>
      </c>
      <c r="C11" s="1">
        <v>70</v>
      </c>
      <c r="D11" s="1">
        <v>1260</v>
      </c>
      <c r="E11" s="2">
        <v>33.25</v>
      </c>
      <c r="F11" s="2">
        <v>2.5749023437500003</v>
      </c>
      <c r="G11" s="6">
        <v>29.384179687500001</v>
      </c>
      <c r="H11" s="2">
        <v>101.83486328125001</v>
      </c>
      <c r="I11" s="4">
        <v>0.34318945312499999</v>
      </c>
      <c r="J11" s="5">
        <v>0.2265625</v>
      </c>
      <c r="K11" s="10" t="s">
        <v>29</v>
      </c>
      <c r="L11" s="3">
        <v>994.67840116268235</v>
      </c>
      <c r="M11" s="4">
        <v>0.52235099022917264</v>
      </c>
      <c r="N11" s="4">
        <v>0.94193741829897326</v>
      </c>
      <c r="O11" s="4">
        <v>0.94193741829897326</v>
      </c>
      <c r="P11" s="4">
        <v>0.94193741829897326</v>
      </c>
      <c r="Q11" s="5">
        <v>2.8537876268416182</v>
      </c>
      <c r="R11" s="5">
        <v>7.4249031401943046</v>
      </c>
      <c r="S11" s="4">
        <v>10.278690767035922</v>
      </c>
      <c r="T11" s="6">
        <v>6.3090122968939717</v>
      </c>
      <c r="U11" s="6">
        <v>16.414608001708988</v>
      </c>
      <c r="V11" s="6">
        <v>22.72362029860296</v>
      </c>
      <c r="W11" s="6">
        <v>45.282781518533895</v>
      </c>
      <c r="X11" s="6">
        <v>13.932475182231773</v>
      </c>
      <c r="Y11" s="6">
        <v>36.249116002272551</v>
      </c>
      <c r="Z11" s="6">
        <v>25.090795592252164</v>
      </c>
      <c r="AA11" s="7" t="s">
        <v>28</v>
      </c>
    </row>
    <row r="12" spans="1:27" x14ac:dyDescent="0.2">
      <c r="A12" s="67">
        <f t="shared" si="0"/>
        <v>11</v>
      </c>
      <c r="B12" s="9" t="s">
        <v>28</v>
      </c>
      <c r="C12" s="1">
        <v>70</v>
      </c>
      <c r="D12" s="1">
        <v>1260</v>
      </c>
      <c r="E12" s="2">
        <v>30.450000000000003</v>
      </c>
      <c r="F12" s="2">
        <v>2.4234375000000004</v>
      </c>
      <c r="G12" s="6">
        <v>29.257958984375001</v>
      </c>
      <c r="H12" s="2">
        <v>101.4814453125</v>
      </c>
      <c r="I12" s="4">
        <v>0.34782714843750001</v>
      </c>
      <c r="J12" s="5">
        <v>0.283203125</v>
      </c>
      <c r="K12" s="10" t="s">
        <v>29</v>
      </c>
      <c r="L12" s="3">
        <v>995.5455317326024</v>
      </c>
      <c r="M12" s="4">
        <v>0.65293873778646572</v>
      </c>
      <c r="N12" s="4">
        <v>1.1774217728737164</v>
      </c>
      <c r="O12" s="4">
        <v>1.1774217728737164</v>
      </c>
      <c r="P12" s="4">
        <v>1.1774217728737164</v>
      </c>
      <c r="Q12" s="5">
        <v>2.8715939212525852</v>
      </c>
      <c r="R12" s="5">
        <v>7.3951725838416156</v>
      </c>
      <c r="S12" s="4">
        <v>10.2667665050942</v>
      </c>
      <c r="T12" s="6">
        <v>7.9423898676137901</v>
      </c>
      <c r="U12" s="6">
        <v>20.453917026519775</v>
      </c>
      <c r="V12" s="6">
        <v>28.396306894133566</v>
      </c>
      <c r="W12" s="6">
        <v>45.894710998514093</v>
      </c>
      <c r="X12" s="6">
        <v>17.305675740873358</v>
      </c>
      <c r="Y12" s="6">
        <v>44.567046139983319</v>
      </c>
      <c r="Z12" s="6">
        <v>30.936360940428344</v>
      </c>
      <c r="AA12" s="7" t="s">
        <v>28</v>
      </c>
    </row>
    <row r="13" spans="1:27" x14ac:dyDescent="0.2">
      <c r="A13" s="67">
        <f t="shared" si="0"/>
        <v>12</v>
      </c>
      <c r="B13" s="9" t="s">
        <v>28</v>
      </c>
      <c r="C13" s="1">
        <v>70</v>
      </c>
      <c r="D13" s="1">
        <f>IF(ISNUMBER(C13),C13*18,"")</f>
        <v>1260</v>
      </c>
      <c r="E13" s="2">
        <v>26.950000000000003</v>
      </c>
      <c r="F13" s="2">
        <v>2.3729492187500001</v>
      </c>
      <c r="G13" s="6">
        <v>27.187939453125001</v>
      </c>
      <c r="H13" s="2">
        <v>95.17041015625</v>
      </c>
      <c r="I13" s="4">
        <v>0.32618457031249998</v>
      </c>
      <c r="J13" s="5">
        <v>0.376953125</v>
      </c>
      <c r="K13" s="10" t="s">
        <v>29</v>
      </c>
      <c r="L13" s="3">
        <f>IF(ISNUMBER(E13),(0.000015324364*E13^3-0.00584994855*E13^2+0.016286058705*E13+1000.04105055224),"")</f>
        <v>996.53108441628012</v>
      </c>
      <c r="M13" s="4">
        <f>IF(ISNUMBER(J13),IF(K13="Parallel",0.5,1)*(J13/1000)/(0.25*PI()*(0.0235^2)),"")</f>
        <v>0.86908397512267432</v>
      </c>
      <c r="N13" s="4">
        <f>IF(ISNUMBER(J13),IF(K13="Parallel",0.5,1)*(J13/1000)/(0.25*PI()*(0.0175^2)),"")</f>
        <v>1.567188980445704</v>
      </c>
      <c r="O13" s="4">
        <f>IF(ISNUMBER(J13),IF(K13="Parallel",0.5*(J13/1000)/(0.25*PI()*(0.0235^2)),IF(K13="Series",(J13/1000)/(0.25*PI()*(0.0175^2)),"")),"")</f>
        <v>1.567188980445704</v>
      </c>
      <c r="P13" s="4">
        <f>IF(ISNUMBER(J13),IF(K13="Parallel",0.5*(J13/1000)/(0.25*PI()*(0.0175^2)),IF(K13="Series",(J13/1000)/(0.25*PI()*(0.0175^2)),"")),"")</f>
        <v>1.567188980445704</v>
      </c>
      <c r="Q13" s="5">
        <f>IF(ISNUMBER(N13),0.075+(((G13*1000)-(F13*1000))/(L13*9.81))+(((N13^2)-(M13^2))/(2*9.81)),"")</f>
        <v>2.700051800260943</v>
      </c>
      <c r="R13" s="5">
        <f>IF(ISNUMBER(N13),IF(K13="Series",(((H13*1000)-(G13*1000))/(L13*9.81))+(((P13^2)-(O13^2))/(2*9.81)),IF(K13="Parallel",0.075+(((H13*1000)-(F13*1000))/(L13*9.81))+(((P13^2)-(O13^2))/(2*9.81)),"")),"")</f>
        <v>6.954038436432918</v>
      </c>
      <c r="S13" s="4">
        <f>IF(ISNUMBER(Q13),IF(K13="Parallel",(Q13+R13)/2,IF(K13="Series",Q13+R13,Q13)),"")</f>
        <v>9.654090236693861</v>
      </c>
      <c r="T13" s="6">
        <f>IF(ISNUMBER(Q13),(L13*9.81*Q13*J13/1000)*IF(K13="Parallel",0.5,1),"")</f>
        <v>9.9499134170516825</v>
      </c>
      <c r="U13" s="6">
        <f>IF(ISNUMBER(R13),(L13*9.81*R13*J13/1000)*IF(K13="Parallel",0.5,1),"")</f>
        <v>25.626204776763917</v>
      </c>
      <c r="V13" s="6">
        <f>IF(ISNUMBER(T13),T13+IF(ISNUMBER(U13),U13,0),"")</f>
        <v>35.576118193815603</v>
      </c>
      <c r="W13" s="6">
        <f>IF(ISNUMBER(I13),2*PI()*D13*I13/60,"")</f>
        <v>43.039040091939917</v>
      </c>
      <c r="X13" s="6">
        <f>IF(ISNUMBER(T13),IF(W13=0,0,(T13/W13)*100),"")</f>
        <v>23.118344172631861</v>
      </c>
      <c r="Y13" s="6">
        <f>IF(ISNUMBER(U13),IF(W13=0,0,(U13/W13)*100),"")</f>
        <v>59.54176654967506</v>
      </c>
      <c r="Z13" s="6">
        <f>IF(ISNUMBER(V13),IF(W13=0,0,(V13/(W13))*100)*IF(K13="Single",1,0.5),"")</f>
        <v>41.330055361153462</v>
      </c>
      <c r="AA13" s="7" t="str">
        <f>IF(SUM($A$1:$A$1000)=0,"",IF(ROW($A13)=2,(14-$A$2)/14,""))</f>
        <v/>
      </c>
    </row>
    <row r="14" spans="1:27" x14ac:dyDescent="0.2">
      <c r="A14" s="67">
        <f t="shared" si="0"/>
        <v>13</v>
      </c>
      <c r="B14" s="9" t="s">
        <v>28</v>
      </c>
      <c r="C14" s="1">
        <v>70</v>
      </c>
      <c r="D14" s="1">
        <v>1260</v>
      </c>
      <c r="E14" s="2">
        <v>30.35</v>
      </c>
      <c r="F14" s="2">
        <v>2.4234375000000004</v>
      </c>
      <c r="G14" s="6">
        <v>27.213183593750003</v>
      </c>
      <c r="H14" s="2">
        <v>96.987988281250011</v>
      </c>
      <c r="I14" s="4">
        <v>0.35091894531250001</v>
      </c>
      <c r="J14" s="5">
        <v>0.376953125</v>
      </c>
      <c r="K14" s="10" t="s">
        <v>29</v>
      </c>
      <c r="L14" s="3">
        <v>995.57522216081452</v>
      </c>
      <c r="M14" s="4">
        <v>0.86908397512267521</v>
      </c>
      <c r="N14" s="4">
        <v>1.5671889804457055</v>
      </c>
      <c r="O14" s="4">
        <v>1.5671889804457055</v>
      </c>
      <c r="P14" s="4">
        <v>1.5671889804457055</v>
      </c>
      <c r="Q14" s="5">
        <v>2.6999041684308454</v>
      </c>
      <c r="R14" s="5">
        <v>7.1442318925238304</v>
      </c>
      <c r="S14" s="4">
        <v>9.8441360609546749</v>
      </c>
      <c r="T14" s="6">
        <v>9.9398260499207449</v>
      </c>
      <c r="U14" s="6">
        <v>26.301830673217779</v>
      </c>
      <c r="V14" s="6">
        <v>36.241656723138526</v>
      </c>
      <c r="W14" s="6">
        <v>46.302663985167548</v>
      </c>
      <c r="X14" s="6">
        <v>21.467071642151815</v>
      </c>
      <c r="Y14" s="6">
        <v>56.80414129442579</v>
      </c>
      <c r="Z14" s="6">
        <v>39.135606468288806</v>
      </c>
      <c r="AA14" s="7" t="s">
        <v>28</v>
      </c>
    </row>
    <row r="15" spans="1:27" x14ac:dyDescent="0.2">
      <c r="A15" s="67">
        <f t="shared" si="0"/>
        <v>14</v>
      </c>
      <c r="B15" s="9" t="s">
        <v>28</v>
      </c>
      <c r="C15" s="1">
        <v>70</v>
      </c>
      <c r="D15" s="1">
        <f>IF(ISNUMBER(C15),C15*18,"")</f>
        <v>1260</v>
      </c>
      <c r="E15" s="2">
        <v>27.1</v>
      </c>
      <c r="F15" s="2">
        <v>2.4234375000000004</v>
      </c>
      <c r="G15" s="6">
        <v>26.809277343750001</v>
      </c>
      <c r="H15" s="2">
        <v>95.473339843750011</v>
      </c>
      <c r="I15" s="4">
        <v>0.33236816406249997</v>
      </c>
      <c r="J15" s="5">
        <v>0.396484375</v>
      </c>
      <c r="K15" s="10" t="s">
        <v>29</v>
      </c>
      <c r="L15" s="3">
        <f>IF(ISNUMBER(E15),(0.000015324364*E15^3-0.00584994855*E15^2+0.016286058705*E15+1000.04105055224),"")</f>
        <v>996.49113535161803</v>
      </c>
      <c r="M15" s="4">
        <f>IF(ISNUMBER(J15),IF(K15="Parallel",0.5,1)*(J15/1000)/(0.25*PI()*(0.0235^2)),"")</f>
        <v>0.91411423290105132</v>
      </c>
      <c r="N15" s="4">
        <f>IF(ISNUMBER(J15),IF(K15="Parallel",0.5,1)*(J15/1000)/(0.25*PI()*(0.0175^2)),"")</f>
        <v>1.6483904820232016</v>
      </c>
      <c r="O15" s="4">
        <f>IF(ISNUMBER(J15),IF(K15="Parallel",0.5*(J15/1000)/(0.25*PI()*(0.0235^2)),IF(K15="Series",(J15/1000)/(0.25*PI()*(0.0175^2)),"")),"")</f>
        <v>1.6483904820232016</v>
      </c>
      <c r="P15" s="4">
        <f>IF(ISNUMBER(J15),IF(K15="Parallel",0.5*(J15/1000)/(0.25*PI()*(0.0175^2)),IF(K15="Series",(J15/1000)/(0.25*PI()*(0.0175^2)),"")),"")</f>
        <v>1.6483904820232016</v>
      </c>
      <c r="Q15" s="5">
        <f>IF(ISNUMBER(N15),0.075+(((G15*1000)-(F15*1000))/(L15*9.81))+(((N15^2)-(M15^2))/(2*9.81)),"")</f>
        <v>2.6654690039948679</v>
      </c>
      <c r="R15" s="5">
        <f>IF(ISNUMBER(N15),IF(K15="Series",(((H15*1000)-(G15*1000))/(L15*9.81))+(((P15^2)-(O15^2))/(2*9.81)),IF(K15="Parallel",0.075+(((H15*1000)-(F15*1000))/(L15*9.81))+(((P15^2)-(O15^2))/(2*9.81)),"")),"")</f>
        <v>7.0240411599698405</v>
      </c>
      <c r="S15" s="4">
        <f>IF(ISNUMBER(Q15),IF(K15="Parallel",(Q15+R15)/2,IF(K15="Series",Q15+R15,Q15)),"")</f>
        <v>9.6895101639647088</v>
      </c>
      <c r="T15" s="6">
        <f>IF(ISNUMBER(Q15),(L15*9.81*Q15*J15/1000)*IF(K15="Parallel",0.5,1),"")</f>
        <v>10.330995218642778</v>
      </c>
      <c r="U15" s="6">
        <f>IF(ISNUMBER(R15),(L15*9.81*R15*J15/1000)*IF(K15="Parallel",0.5,1),"")</f>
        <v>27.224227905273445</v>
      </c>
      <c r="V15" s="6">
        <f>IF(ISNUMBER(T15),T15+IF(ISNUMBER(U15),U15,0),"")</f>
        <v>37.555223123916221</v>
      </c>
      <c r="W15" s="6">
        <f>IF(ISNUMBER(I15),2*PI()*D15*I15/60,"")</f>
        <v>43.854946065246835</v>
      </c>
      <c r="X15" s="6">
        <f>IF(ISNUMBER(T15),IF(W15=0,0,(T15/W15)*100),"")</f>
        <v>23.557195129763596</v>
      </c>
      <c r="Y15" s="6">
        <f>IF(ISNUMBER(U15),IF(W15=0,0,(U15/W15)*100),"")</f>
        <v>62.077896218979674</v>
      </c>
      <c r="Z15" s="6">
        <f>IF(ISNUMBER(V15),IF(W15=0,0,(V15/(W15))*100)*IF(K15="Single",1,0.5),"")</f>
        <v>42.817545674371637</v>
      </c>
      <c r="AA15" s="7" t="str">
        <f>IF(SUM($A$1:$A$1000)=0,"",IF(ROW($A15)=2,(14-$A$2)/14,""))</f>
        <v/>
      </c>
    </row>
    <row r="16" spans="1:27" x14ac:dyDescent="0.2">
      <c r="A16" s="67">
        <f t="shared" si="0"/>
        <v>15</v>
      </c>
      <c r="B16" s="9" t="s">
        <v>28</v>
      </c>
      <c r="C16" s="1">
        <v>70</v>
      </c>
      <c r="D16" s="1">
        <v>1260</v>
      </c>
      <c r="E16" s="2">
        <v>33.25</v>
      </c>
      <c r="F16" s="2">
        <v>2.4739257812500002</v>
      </c>
      <c r="G16" s="6">
        <v>27.642333984375</v>
      </c>
      <c r="H16" s="2">
        <v>96.331640625000006</v>
      </c>
      <c r="I16" s="4">
        <v>0.35091894531250001</v>
      </c>
      <c r="J16" s="5">
        <v>0.396484375</v>
      </c>
      <c r="K16" s="10" t="s">
        <v>29</v>
      </c>
      <c r="L16" s="3">
        <v>994.67840116268235</v>
      </c>
      <c r="M16" s="4">
        <v>0.9141142329010522</v>
      </c>
      <c r="N16" s="4">
        <v>1.6483904820232032</v>
      </c>
      <c r="O16" s="4">
        <v>1.6483904820232032</v>
      </c>
      <c r="P16" s="4">
        <v>1.6483904820232032</v>
      </c>
      <c r="Q16" s="5">
        <v>2.7502144870576033</v>
      </c>
      <c r="R16" s="5">
        <v>7.0394290747277699</v>
      </c>
      <c r="S16" s="4">
        <v>9.7896435617853736</v>
      </c>
      <c r="T16" s="6">
        <v>10.6400663790825</v>
      </c>
      <c r="U16" s="6">
        <v>27.234236812591554</v>
      </c>
      <c r="V16" s="6">
        <v>37.874303191674052</v>
      </c>
      <c r="W16" s="6">
        <v>46.302663985167548</v>
      </c>
      <c r="X16" s="6">
        <v>22.979382746726852</v>
      </c>
      <c r="Y16" s="6">
        <v>58.81786158419672</v>
      </c>
      <c r="Z16" s="6">
        <v>40.898622165461788</v>
      </c>
      <c r="AA16" s="7" t="s">
        <v>28</v>
      </c>
    </row>
    <row r="17" spans="1:27" x14ac:dyDescent="0.2">
      <c r="A17" s="67">
        <f t="shared" si="0"/>
        <v>16</v>
      </c>
      <c r="B17" s="9" t="s">
        <v>28</v>
      </c>
      <c r="C17" s="1">
        <v>70</v>
      </c>
      <c r="D17" s="1">
        <f>IF(ISNUMBER(C17),C17*18,"")</f>
        <v>1260</v>
      </c>
      <c r="E17" s="2">
        <v>27.200000000000003</v>
      </c>
      <c r="F17" s="2">
        <v>2.3729492187500001</v>
      </c>
      <c r="G17" s="6">
        <v>24.461572265625001</v>
      </c>
      <c r="H17" s="2">
        <v>90.525488281250006</v>
      </c>
      <c r="I17" s="4">
        <v>0.34473535156250001</v>
      </c>
      <c r="J17" s="5">
        <v>0.43359375</v>
      </c>
      <c r="K17" s="10" t="s">
        <v>29</v>
      </c>
      <c r="L17" s="3">
        <f>IF(ISNUMBER(E17),(0.000015324364*E17^3-0.00584994855*E17^2+0.016286058705*E17+1000.04105055224),"")</f>
        <v>996.46438752074391</v>
      </c>
      <c r="M17" s="4">
        <f>IF(ISNUMBER(J17),IF(K17="Parallel",0.5,1)*(J17/1000)/(0.25*PI()*(0.0235^2)),"")</f>
        <v>0.99967172267996729</v>
      </c>
      <c r="N17" s="4">
        <f>IF(ISNUMBER(J17),IF(K17="Parallel",0.5,1)*(J17/1000)/(0.25*PI()*(0.0175^2)),"")</f>
        <v>1.8026733350204471</v>
      </c>
      <c r="O17" s="4">
        <f>IF(ISNUMBER(J17),IF(K17="Parallel",0.5*(J17/1000)/(0.25*PI()*(0.0235^2)),IF(K17="Series",(J17/1000)/(0.25*PI()*(0.0175^2)),"")),"")</f>
        <v>1.8026733350204471</v>
      </c>
      <c r="P17" s="4">
        <f>IF(ISNUMBER(J17),IF(K17="Parallel",0.5*(J17/1000)/(0.25*PI()*(0.0175^2)),IF(K17="Series",(J17/1000)/(0.25*PI()*(0.0175^2)),"")),"")</f>
        <v>1.8026733350204471</v>
      </c>
      <c r="Q17" s="5">
        <f>IF(ISNUMBER(N17),0.075+(((G17*1000)-(F17*1000))/(L17*9.81))+(((N17^2)-(M17^2))/(2*9.81)),"")</f>
        <v>2.4493262750031657</v>
      </c>
      <c r="R17" s="5">
        <f>IF(ISNUMBER(N17),IF(K17="Series",(((H17*1000)-(G17*1000))/(L17*9.81))+(((P17^2)-(O17^2))/(2*9.81)),IF(K17="Parallel",0.075+(((H17*1000)-(F17*1000))/(L17*9.81))+(((P17^2)-(O17^2))/(2*9.81)),"")),"")</f>
        <v>6.7582386531466652</v>
      </c>
      <c r="S17" s="4">
        <f>IF(ISNUMBER(Q17),IF(K17="Parallel",(Q17+R17)/2,IF(K17="Series",Q17+R17,Q17)),"")</f>
        <v>9.2075649281498304</v>
      </c>
      <c r="T17" s="6">
        <f>IF(ISNUMBER(Q17),(L17*9.81*Q17*J17/1000)*IF(K17="Parallel",0.5,1),"")</f>
        <v>10.381508033819564</v>
      </c>
      <c r="U17" s="6">
        <f>IF(ISNUMBER(R17),(L17*9.81*R17*J17/1000)*IF(K17="Parallel",0.5,1),"")</f>
        <v>28.644901084899903</v>
      </c>
      <c r="V17" s="6">
        <f>IF(ISNUMBER(T17),T17+IF(ISNUMBER(U17),U17,0),"")</f>
        <v>39.026409118719471</v>
      </c>
      <c r="W17" s="6">
        <f>IF(ISNUMBER(I17),2*PI()*D17*I17/60,"")</f>
        <v>45.48675801186068</v>
      </c>
      <c r="X17" s="6">
        <f>IF(ISNUMBER(T17),IF(W17=0,0,(T17/W17)*100),"")</f>
        <v>22.82314345443697</v>
      </c>
      <c r="Y17" s="6">
        <f>IF(ISNUMBER(U17),IF(W17=0,0,(U17/W17)*100),"")</f>
        <v>62.974154098717563</v>
      </c>
      <c r="Z17" s="6">
        <f>IF(ISNUMBER(V17),IF(W17=0,0,(V17/(W17))*100)*IF(K17="Single",1,0.5),"")</f>
        <v>42.898648776577268</v>
      </c>
      <c r="AA17" s="7" t="str">
        <f>IF(SUM($A$1:$A$1000)=0,"",IF(ROW($A17)=2,(14-$A$2)/14,""))</f>
        <v/>
      </c>
    </row>
    <row r="18" spans="1:27" x14ac:dyDescent="0.2">
      <c r="A18" s="67">
        <f t="shared" si="0"/>
        <v>17</v>
      </c>
      <c r="B18" s="9" t="s">
        <v>28</v>
      </c>
      <c r="C18" s="1">
        <v>70</v>
      </c>
      <c r="D18" s="1">
        <v>1260</v>
      </c>
      <c r="E18" s="2">
        <v>30.400000000000002</v>
      </c>
      <c r="F18" s="2">
        <v>2.3224609375000003</v>
      </c>
      <c r="G18" s="6">
        <v>26.582080078125003</v>
      </c>
      <c r="H18" s="2">
        <v>94.816992187500006</v>
      </c>
      <c r="I18" s="4">
        <v>0.3571025390625</v>
      </c>
      <c r="J18" s="5">
        <v>0.453125</v>
      </c>
      <c r="K18" s="10" t="s">
        <v>29</v>
      </c>
      <c r="L18" s="3">
        <v>995.56038807762491</v>
      </c>
      <c r="M18" s="4">
        <v>1.0447019804583453</v>
      </c>
      <c r="N18" s="4">
        <v>1.8838748365979465</v>
      </c>
      <c r="O18" s="4">
        <v>1.8838748365979465</v>
      </c>
      <c r="P18" s="4">
        <v>1.8838748365979465</v>
      </c>
      <c r="Q18" s="5">
        <v>2.6842348434389001</v>
      </c>
      <c r="R18" s="5">
        <v>6.9866666214962025</v>
      </c>
      <c r="S18" s="4">
        <v>9.6709014649351026</v>
      </c>
      <c r="T18" s="6">
        <v>11.878870537050542</v>
      </c>
      <c r="U18" s="6">
        <v>30.918944549560546</v>
      </c>
      <c r="V18" s="6">
        <v>42.797815086611088</v>
      </c>
      <c r="W18" s="6">
        <v>47.118569958474467</v>
      </c>
      <c r="X18" s="6">
        <v>25.210592230450491</v>
      </c>
      <c r="Y18" s="6">
        <v>65.619445956889976</v>
      </c>
      <c r="Z18" s="6">
        <v>45.415019093670224</v>
      </c>
      <c r="AA18" s="7" t="s">
        <v>28</v>
      </c>
    </row>
    <row r="19" spans="1:27" x14ac:dyDescent="0.2">
      <c r="A19" s="67">
        <f t="shared" si="0"/>
        <v>18</v>
      </c>
      <c r="B19" s="9" t="s">
        <v>28</v>
      </c>
      <c r="C19" s="1">
        <v>70</v>
      </c>
      <c r="D19" s="1">
        <v>1260</v>
      </c>
      <c r="E19" s="2">
        <v>30.400000000000002</v>
      </c>
      <c r="F19" s="2">
        <v>2.27197265625</v>
      </c>
      <c r="G19" s="6">
        <v>25.193652343750003</v>
      </c>
      <c r="H19" s="2">
        <v>90.3740234375</v>
      </c>
      <c r="I19" s="4">
        <v>0.3601943359375</v>
      </c>
      <c r="J19" s="5">
        <v>0.52734375</v>
      </c>
      <c r="K19" s="10" t="s">
        <v>29</v>
      </c>
      <c r="L19" s="3">
        <v>995.56038807762491</v>
      </c>
      <c r="M19" s="4">
        <v>1.2158169600161777</v>
      </c>
      <c r="N19" s="4">
        <v>2.1924405425924376</v>
      </c>
      <c r="O19" s="4">
        <v>2.1924405425924376</v>
      </c>
      <c r="P19" s="4">
        <v>2.1924405425924376</v>
      </c>
      <c r="Q19" s="5">
        <v>2.5916349827466547</v>
      </c>
      <c r="R19" s="5">
        <v>6.6739079603045486</v>
      </c>
      <c r="S19" s="4">
        <v>9.2655429430512033</v>
      </c>
      <c r="T19" s="6">
        <v>13.347632860265451</v>
      </c>
      <c r="U19" s="6">
        <v>34.372461318969719</v>
      </c>
      <c r="V19" s="6">
        <v>47.720094179235168</v>
      </c>
      <c r="W19" s="6">
        <v>47.526522945127923</v>
      </c>
      <c r="X19" s="6">
        <v>28.084597890058262</v>
      </c>
      <c r="Y19" s="6">
        <v>72.322693075305935</v>
      </c>
      <c r="Z19" s="6">
        <v>50.203645482682091</v>
      </c>
      <c r="AA19" s="7" t="s">
        <v>28</v>
      </c>
    </row>
    <row r="20" spans="1:27" x14ac:dyDescent="0.2">
      <c r="A20" s="67">
        <f t="shared" si="0"/>
        <v>19</v>
      </c>
      <c r="B20" s="9" t="s">
        <v>28</v>
      </c>
      <c r="C20" s="1">
        <v>70</v>
      </c>
      <c r="D20" s="1">
        <v>1260</v>
      </c>
      <c r="E20" s="2">
        <v>33.200000000000003</v>
      </c>
      <c r="F20" s="2">
        <v>2.2214843750000002</v>
      </c>
      <c r="G20" s="6">
        <v>22.416796875000003</v>
      </c>
      <c r="H20" s="2">
        <v>86.183496093750009</v>
      </c>
      <c r="I20" s="4">
        <v>0.36637792968749999</v>
      </c>
      <c r="J20" s="5">
        <v>0.603515625</v>
      </c>
      <c r="K20" s="10" t="s">
        <v>29</v>
      </c>
      <c r="L20" s="3">
        <v>994.69448582707594</v>
      </c>
      <c r="M20" s="4">
        <v>1.3914349653518479</v>
      </c>
      <c r="N20" s="4">
        <v>2.5091263987446784</v>
      </c>
      <c r="O20" s="4">
        <v>2.5091263987446784</v>
      </c>
      <c r="P20" s="4">
        <v>2.5091263987446784</v>
      </c>
      <c r="Q20" s="5">
        <v>2.3668290037914024</v>
      </c>
      <c r="R20" s="5">
        <v>6.5348439199556623</v>
      </c>
      <c r="S20" s="4">
        <v>8.9016729237470642</v>
      </c>
      <c r="T20" s="6">
        <v>13.938438359841353</v>
      </c>
      <c r="U20" s="6">
        <v>38.484199333190922</v>
      </c>
      <c r="V20" s="6">
        <v>52.422637693032271</v>
      </c>
      <c r="W20" s="6">
        <v>48.342428918434841</v>
      </c>
      <c r="X20" s="6">
        <v>28.832722458689052</v>
      </c>
      <c r="Y20" s="6">
        <v>79.607500479801928</v>
      </c>
      <c r="Z20" s="6">
        <v>54.220111469245488</v>
      </c>
      <c r="AA20" s="7" t="s">
        <v>28</v>
      </c>
    </row>
    <row r="21" spans="1:27" x14ac:dyDescent="0.2">
      <c r="A21" s="67">
        <f t="shared" si="0"/>
        <v>20</v>
      </c>
      <c r="B21" s="9" t="s">
        <v>28</v>
      </c>
      <c r="C21" s="1">
        <v>70</v>
      </c>
      <c r="D21" s="1">
        <v>1260</v>
      </c>
      <c r="E21" s="2">
        <v>30.35</v>
      </c>
      <c r="F21" s="2">
        <v>2.27197265625</v>
      </c>
      <c r="G21" s="6">
        <v>22.492529296875002</v>
      </c>
      <c r="H21" s="2">
        <v>85.426171875000009</v>
      </c>
      <c r="I21" s="4">
        <v>0.36946972656249999</v>
      </c>
      <c r="J21" s="5">
        <v>0.623046875</v>
      </c>
      <c r="K21" s="10" t="s">
        <v>29</v>
      </c>
      <c r="L21" s="3">
        <v>995.57522216081452</v>
      </c>
      <c r="M21" s="4">
        <v>1.4364652231302248</v>
      </c>
      <c r="N21" s="4">
        <v>2.5903279003221762</v>
      </c>
      <c r="O21" s="4">
        <v>2.5903279003221762</v>
      </c>
      <c r="P21" s="4">
        <v>2.5903279003221762</v>
      </c>
      <c r="Q21" s="5">
        <v>2.3821976462187102</v>
      </c>
      <c r="R21" s="5">
        <v>6.4437663198487369</v>
      </c>
      <c r="S21" s="4">
        <v>8.825963966067448</v>
      </c>
      <c r="T21" s="6">
        <v>14.49578036224205</v>
      </c>
      <c r="U21" s="6">
        <v>39.21060934066773</v>
      </c>
      <c r="V21" s="6">
        <v>53.706389702909782</v>
      </c>
      <c r="W21" s="6">
        <v>48.750381905088297</v>
      </c>
      <c r="X21" s="6">
        <v>29.734701136216245</v>
      </c>
      <c r="Y21" s="6">
        <v>80.431389064821133</v>
      </c>
      <c r="Z21" s="6">
        <v>55.083045100518689</v>
      </c>
      <c r="AA21" s="7" t="s">
        <v>28</v>
      </c>
    </row>
    <row r="22" spans="1:27" x14ac:dyDescent="0.2">
      <c r="A22" s="67">
        <f t="shared" si="0"/>
        <v>21</v>
      </c>
      <c r="B22" s="9" t="s">
        <v>28</v>
      </c>
      <c r="C22" s="1">
        <v>70</v>
      </c>
      <c r="D22" s="1">
        <f>IF(ISNUMBER(C22),C22*18,"")</f>
        <v>1260</v>
      </c>
      <c r="E22" s="2">
        <v>26.900000000000002</v>
      </c>
      <c r="F22" s="2">
        <v>2.1709960937499999</v>
      </c>
      <c r="G22" s="6">
        <v>19.185546875</v>
      </c>
      <c r="H22" s="2">
        <v>76.893652343750006</v>
      </c>
      <c r="I22" s="4">
        <v>0.35091894531250001</v>
      </c>
      <c r="J22" s="5">
        <v>0.736328125</v>
      </c>
      <c r="K22" s="10" t="s">
        <v>29</v>
      </c>
      <c r="L22" s="3">
        <f>IF(ISNUMBER(E22),(0.000015324364*E22^3-0.00584994855*E22^2+0.016286058705*E22+1000.04105055224),"")</f>
        <v>996.54435467675466</v>
      </c>
      <c r="M22" s="4">
        <f>IF(ISNUMBER(J22),IF(K22="Parallel",0.5,1)*(J22/1000)/(0.25*PI()*(0.0235^2)),"")</f>
        <v>1.6976407182448094</v>
      </c>
      <c r="N22" s="4">
        <f>IF(ISNUMBER(J22),IF(K22="Parallel",0.5,1)*(J22/1000)/(0.25*PI()*(0.0175^2)),"")</f>
        <v>3.0612966094716603</v>
      </c>
      <c r="O22" s="4">
        <f>IF(ISNUMBER(J22),IF(K22="Parallel",0.5*(J22/1000)/(0.25*PI()*(0.0235^2)),IF(K22="Series",(J22/1000)/(0.25*PI()*(0.0175^2)),"")),"")</f>
        <v>3.0612966094716603</v>
      </c>
      <c r="P22" s="4">
        <f>IF(ISNUMBER(J22),IF(K22="Parallel",0.5*(J22/1000)/(0.25*PI()*(0.0175^2)),IF(K22="Series",(J22/1000)/(0.25*PI()*(0.0175^2)),"")),"")</f>
        <v>3.0612966094716603</v>
      </c>
      <c r="Q22" s="5">
        <f>IF(ISNUMBER(N22),0.075+(((G22*1000)-(F22*1000))/(L22*9.81))+(((N22^2)-(M22^2))/(2*9.81)),"")</f>
        <v>2.1461852578073053</v>
      </c>
      <c r="R22" s="5">
        <f>IF(ISNUMBER(N22),IF(K22="Series",(((H22*1000)-(G22*1000))/(L22*9.81))+(((P22^2)-(O22^2))/(2*9.81)),IF(K22="Parallel",0.075+(((H22*1000)-(F22*1000))/(L22*9.81))+(((P22^2)-(O22^2))/(2*9.81)),"")),"")</f>
        <v>5.9029781573489002</v>
      </c>
      <c r="S22" s="4">
        <f>IF(ISNUMBER(Q22),IF(K22="Parallel",(Q22+R22)/2,IF(K22="Series",Q22+R22,Q22)),"")</f>
        <v>8.0491634151562046</v>
      </c>
      <c r="T22" s="6">
        <f>IF(ISNUMBER(Q22),(L22*9.81*Q22*J22/1000)*IF(K22="Parallel",0.5,1),"")</f>
        <v>15.449137455190199</v>
      </c>
      <c r="U22" s="6">
        <f>IF(ISNUMBER(R22),(L22*9.81*R22*J22/1000)*IF(K22="Parallel",0.5,1),"")</f>
        <v>42.492101097106932</v>
      </c>
      <c r="V22" s="6">
        <f>IF(ISNUMBER(T22),T22+IF(ISNUMBER(U22),U22,0),"")</f>
        <v>57.941238552297129</v>
      </c>
      <c r="W22" s="6">
        <f>IF(ISNUMBER(I22),2*PI()*D22*I22/60,"")</f>
        <v>46.302663985167591</v>
      </c>
      <c r="X22" s="6">
        <f>IF(ISNUMBER(T22),IF(W22=0,0,(T22/W22)*100),"")</f>
        <v>33.365547736387505</v>
      </c>
      <c r="Y22" s="6">
        <f>IF(ISNUMBER(U22),IF(W22=0,0,(U22/W22)*100),"")</f>
        <v>91.770316089628622</v>
      </c>
      <c r="Z22" s="6">
        <f>IF(ISNUMBER(V22),IF(W22=0,0,(V22/(W22))*100)*IF(K22="Single",1,0.5),"")</f>
        <v>62.567931913008067</v>
      </c>
      <c r="AA22" s="7" t="str">
        <f>IF(SUM($A$1:$A$1000)=0,"",IF(ROW($A22)=2,(14-$A$2)/14,""))</f>
        <v/>
      </c>
    </row>
    <row r="23" spans="1:27" x14ac:dyDescent="0.2">
      <c r="A23" s="67">
        <f t="shared" si="0"/>
        <v>22</v>
      </c>
      <c r="B23" s="9" t="s">
        <v>28</v>
      </c>
      <c r="C23" s="1">
        <v>70</v>
      </c>
      <c r="D23" s="1">
        <v>1260</v>
      </c>
      <c r="E23" s="2">
        <v>30.35</v>
      </c>
      <c r="F23" s="2">
        <v>1.9185546875000001</v>
      </c>
      <c r="G23" s="6">
        <v>16.812597656250002</v>
      </c>
      <c r="H23" s="2">
        <v>73.510937499999997</v>
      </c>
      <c r="I23" s="4">
        <v>0.38029101562500001</v>
      </c>
      <c r="J23" s="5">
        <v>0.7734375</v>
      </c>
      <c r="K23" s="10" t="s">
        <v>29</v>
      </c>
      <c r="L23" s="3">
        <v>995.57522216081452</v>
      </c>
      <c r="M23" s="4">
        <v>1.7831982080237274</v>
      </c>
      <c r="N23" s="4">
        <v>3.2155794624689085</v>
      </c>
      <c r="O23" s="4">
        <v>3.2155794624689085</v>
      </c>
      <c r="P23" s="4">
        <v>3.2155794624689085</v>
      </c>
      <c r="Q23" s="5">
        <v>1.9649405113762888</v>
      </c>
      <c r="R23" s="5">
        <v>5.8053345986282636</v>
      </c>
      <c r="S23" s="4">
        <v>7.7702751100045528</v>
      </c>
      <c r="T23" s="6">
        <v>14.842864346909064</v>
      </c>
      <c r="U23" s="6">
        <v>43.852622222900401</v>
      </c>
      <c r="V23" s="6">
        <v>58.695486569809461</v>
      </c>
      <c r="W23" s="6">
        <v>50.178217358375399</v>
      </c>
      <c r="X23" s="6">
        <v>29.580294255773509</v>
      </c>
      <c r="Y23" s="6">
        <v>87.393742806171701</v>
      </c>
      <c r="Z23" s="6">
        <v>58.487018530972598</v>
      </c>
      <c r="AA23" s="7" t="s">
        <v>28</v>
      </c>
    </row>
    <row r="24" spans="1:27" x14ac:dyDescent="0.2">
      <c r="A24" s="67">
        <f t="shared" si="0"/>
        <v>23</v>
      </c>
      <c r="B24" s="9" t="s">
        <v>28</v>
      </c>
      <c r="C24" s="1">
        <v>70</v>
      </c>
      <c r="D24" s="1">
        <f>IF(ISNUMBER(C24),C24*18,"")</f>
        <v>1260</v>
      </c>
      <c r="E24" s="2">
        <v>26.900000000000002</v>
      </c>
      <c r="F24" s="2">
        <v>2.0700195312500003</v>
      </c>
      <c r="G24" s="6">
        <v>15.373681640625001</v>
      </c>
      <c r="H24" s="2">
        <v>68.260156250000009</v>
      </c>
      <c r="I24" s="4">
        <v>0.35864843749999997</v>
      </c>
      <c r="J24" s="5">
        <v>0.810546875</v>
      </c>
      <c r="K24" s="10" t="s">
        <v>29</v>
      </c>
      <c r="L24" s="3">
        <f>IF(ISNUMBER(E24),(0.000015324364*E24^3-0.00584994855*E24^2+0.016286058705*E24+1000.04105055224),"")</f>
        <v>996.54435467675466</v>
      </c>
      <c r="M24" s="4">
        <f>IF(ISNUMBER(J24),IF(K24="Parallel",0.5,1)*(J24/1000)/(0.25*PI()*(0.0235^2)),"")</f>
        <v>1.8687556978026416</v>
      </c>
      <c r="N24" s="4">
        <f>IF(ISNUMBER(J24),IF(K24="Parallel",0.5,1)*(J24/1000)/(0.25*PI()*(0.0175^2)),"")</f>
        <v>3.3698623154661509</v>
      </c>
      <c r="O24" s="4">
        <f>IF(ISNUMBER(J24),IF(K24="Parallel",0.5*(J24/1000)/(0.25*PI()*(0.0235^2)),IF(K24="Series",(J24/1000)/(0.25*PI()*(0.0175^2)),"")),"")</f>
        <v>3.3698623154661509</v>
      </c>
      <c r="P24" s="4">
        <f>IF(ISNUMBER(J24),IF(K24="Parallel",0.5*(J24/1000)/(0.25*PI()*(0.0175^2)),IF(K24="Series",(J24/1000)/(0.25*PI()*(0.0175^2)),"")),"")</f>
        <v>3.3698623154661509</v>
      </c>
      <c r="Q24" s="5">
        <f>IF(ISNUMBER(N24),0.075+(((G24*1000)-(F24*1000))/(L24*9.81))+(((N24^2)-(M24^2))/(2*9.81)),"")</f>
        <v>1.8366367326251209</v>
      </c>
      <c r="R24" s="5">
        <f>IF(ISNUMBER(N24),IF(K24="Series",(((H24*1000)-(G24*1000))/(L24*9.81))+(((P24^2)-(O24^2))/(2*9.81)),IF(K24="Parallel",0.075+(((H24*1000)-(F24*1000))/(L24*9.81))+(((P24^2)-(O24^2))/(2*9.81)),"")),"")</f>
        <v>5.4097721958206257</v>
      </c>
      <c r="S24" s="4">
        <f>IF(ISNUMBER(Q24),IF(K24="Parallel",(Q24+R24)/2,IF(K24="Series",Q24+R24,Q24)),"")</f>
        <v>7.2464089284457467</v>
      </c>
      <c r="T24" s="6">
        <f>IF(ISNUMBER(Q24),(L24*9.81*Q24*J24/1000)*IF(K24="Parallel",0.5,1),"")</f>
        <v>14.553486330361283</v>
      </c>
      <c r="U24" s="6">
        <f>IF(ISNUMBER(R24),(L24*9.81*R24*J24/1000)*IF(K24="Parallel",0.5,1),"")</f>
        <v>42.866966724395766</v>
      </c>
      <c r="V24" s="6">
        <f>IF(ISNUMBER(T24),T24+IF(ISNUMBER(U24),U24,0),"")</f>
        <v>57.420453054757047</v>
      </c>
      <c r="W24" s="6">
        <f>IF(ISNUMBER(I24),2*PI()*D24*I24/60,"")</f>
        <v>47.322546451801237</v>
      </c>
      <c r="X24" s="6">
        <f>IF(ISNUMBER(T24),IF(W24=0,0,(T24/W24)*100),"")</f>
        <v>30.753810649611257</v>
      </c>
      <c r="Y24" s="6">
        <f>IF(ISNUMBER(U24),IF(W24=0,0,(U24/W24)*100),"")</f>
        <v>90.584657712907429</v>
      </c>
      <c r="Z24" s="6">
        <f>IF(ISNUMBER(V24),IF(W24=0,0,(V24/(W24))*100)*IF(K24="Single",1,0.5),"")</f>
        <v>60.669234181259334</v>
      </c>
      <c r="AA24" s="7" t="str">
        <f>IF(SUM($A$1:$A$1000)=0,"",IF(ROW($A24)=2,(14-$A$2)/14,""))</f>
        <v/>
      </c>
    </row>
    <row r="25" spans="1:27" x14ac:dyDescent="0.2">
      <c r="A25" s="67">
        <f t="shared" si="0"/>
        <v>24</v>
      </c>
      <c r="B25" s="9" t="s">
        <v>28</v>
      </c>
      <c r="C25" s="1">
        <v>70</v>
      </c>
      <c r="D25" s="1">
        <v>1260</v>
      </c>
      <c r="E25" s="2">
        <v>33.200000000000003</v>
      </c>
      <c r="F25" s="2">
        <v>1.8680664062500001</v>
      </c>
      <c r="G25" s="6">
        <v>15.196972656250001</v>
      </c>
      <c r="H25" s="2">
        <v>69.825292968750006</v>
      </c>
      <c r="I25" s="4">
        <v>0.38029101562500001</v>
      </c>
      <c r="J25" s="5">
        <v>0.830078125</v>
      </c>
      <c r="K25" s="10" t="s">
        <v>29</v>
      </c>
      <c r="L25" s="3">
        <v>994.69448582707594</v>
      </c>
      <c r="M25" s="4">
        <v>1.9137859555810204</v>
      </c>
      <c r="N25" s="4">
        <v>3.4510638170436518</v>
      </c>
      <c r="O25" s="4">
        <v>3.4510638170436518</v>
      </c>
      <c r="P25" s="4">
        <v>3.4510638170436518</v>
      </c>
      <c r="Q25" s="5">
        <v>1.8613030105431034</v>
      </c>
      <c r="R25" s="5">
        <v>5.5983381800411918</v>
      </c>
      <c r="S25" s="4">
        <v>7.4596411905842954</v>
      </c>
      <c r="T25" s="6">
        <v>15.076299855973355</v>
      </c>
      <c r="U25" s="6">
        <v>45.345773696899421</v>
      </c>
      <c r="V25" s="6">
        <v>60.422073552872774</v>
      </c>
      <c r="W25" s="6">
        <v>50.178217358375399</v>
      </c>
      <c r="X25" s="6">
        <v>30.045507093840442</v>
      </c>
      <c r="Y25" s="6">
        <v>90.369439338662801</v>
      </c>
      <c r="Z25" s="6">
        <v>60.207473216251614</v>
      </c>
      <c r="AA25" s="7" t="s">
        <v>28</v>
      </c>
    </row>
    <row r="26" spans="1:27" x14ac:dyDescent="0.2">
      <c r="A26" s="67">
        <f t="shared" si="0"/>
        <v>25</v>
      </c>
      <c r="B26" s="9" t="s">
        <v>28</v>
      </c>
      <c r="C26" s="1">
        <v>70</v>
      </c>
      <c r="D26" s="1">
        <v>1260</v>
      </c>
      <c r="E26" s="2">
        <v>30.3</v>
      </c>
      <c r="F26" s="2">
        <v>2.0700195312500003</v>
      </c>
      <c r="G26" s="6">
        <v>14.79306640625</v>
      </c>
      <c r="H26" s="2">
        <v>66.997949218750009</v>
      </c>
      <c r="I26" s="4">
        <v>0.38492871093749997</v>
      </c>
      <c r="J26" s="5">
        <v>0.8671875</v>
      </c>
      <c r="K26" s="10" t="s">
        <v>29</v>
      </c>
      <c r="L26" s="3">
        <v>995.59003397067818</v>
      </c>
      <c r="M26" s="4">
        <v>1.9993434453599366</v>
      </c>
      <c r="N26" s="4">
        <v>3.6053466700408974</v>
      </c>
      <c r="O26" s="4">
        <v>3.6053466700408974</v>
      </c>
      <c r="P26" s="4">
        <v>3.6053466700408974</v>
      </c>
      <c r="Q26" s="5">
        <v>1.8364657298811657</v>
      </c>
      <c r="R26" s="5">
        <v>5.3451706768141394</v>
      </c>
      <c r="S26" s="4">
        <v>7.1816364066953051</v>
      </c>
      <c r="T26" s="6">
        <v>15.55411786287325</v>
      </c>
      <c r="U26" s="6">
        <v>45.271421813964857</v>
      </c>
      <c r="V26" s="6">
        <v>60.825539676838105</v>
      </c>
      <c r="W26" s="6">
        <v>50.790146838355582</v>
      </c>
      <c r="X26" s="6">
        <v>30.624282131681351</v>
      </c>
      <c r="Y26" s="6">
        <v>89.134260544757652</v>
      </c>
      <c r="Z26" s="6">
        <v>59.879271338219496</v>
      </c>
      <c r="AA26" s="7" t="s">
        <v>28</v>
      </c>
    </row>
    <row r="27" spans="1:27" x14ac:dyDescent="0.2">
      <c r="A27" s="67">
        <f t="shared" si="0"/>
        <v>26</v>
      </c>
      <c r="B27" s="9" t="s">
        <v>28</v>
      </c>
      <c r="C27" s="1">
        <v>70</v>
      </c>
      <c r="D27" s="1">
        <f>IF(ISNUMBER(C27),C27*18,"")</f>
        <v>1260</v>
      </c>
      <c r="E27" s="2">
        <v>27.25</v>
      </c>
      <c r="F27" s="2">
        <v>1.9185546875000001</v>
      </c>
      <c r="G27" s="6">
        <v>13.429882812500001</v>
      </c>
      <c r="H27" s="2">
        <v>67.856250000000003</v>
      </c>
      <c r="I27" s="4">
        <v>0.36637792968749999</v>
      </c>
      <c r="J27" s="5">
        <v>0.88671875</v>
      </c>
      <c r="K27" s="10" t="s">
        <v>29</v>
      </c>
      <c r="L27" s="3">
        <f>IF(ISNUMBER(E27),(0.000015324364*E27^3-0.00584994855*E27^2+0.016286058705*E27+1000.04105055224),"")</f>
        <v>996.4509791034568</v>
      </c>
      <c r="M27" s="4">
        <f>IF(ISNUMBER(J27),IF(K27="Parallel",0.5,1)*(J27/1000)/(0.25*PI()*(0.0235^2)),"")</f>
        <v>2.0443737031383118</v>
      </c>
      <c r="N27" s="4">
        <f>IF(ISNUMBER(J27),IF(K27="Parallel",0.5,1)*(J27/1000)/(0.25*PI()*(0.0175^2)),"")</f>
        <v>3.6865481716183917</v>
      </c>
      <c r="O27" s="4">
        <f>IF(ISNUMBER(J27),IF(K27="Parallel",0.5*(J27/1000)/(0.25*PI()*(0.0235^2)),IF(K27="Series",(J27/1000)/(0.25*PI()*(0.0175^2)),"")),"")</f>
        <v>3.6865481716183917</v>
      </c>
      <c r="P27" s="4">
        <f>IF(ISNUMBER(J27),IF(K27="Parallel",0.5*(J27/1000)/(0.25*PI()*(0.0175^2)),IF(K27="Series",(J27/1000)/(0.25*PI()*(0.0175^2)),"")),"")</f>
        <v>3.6865481716183917</v>
      </c>
      <c r="Q27" s="5">
        <f>IF(ISNUMBER(N27),0.075+(((G27*1000)-(F27*1000))/(L27*9.81))+(((N27^2)-(M27^2))/(2*9.81)),"")</f>
        <v>1.7322797521675963</v>
      </c>
      <c r="R27" s="5">
        <f>IF(ISNUMBER(N27),IF(K27="Series",(((H27*1000)-(G27*1000))/(L27*9.81))+(((P27^2)-(O27^2))/(2*9.81)),IF(K27="Parallel",0.075+(((H27*1000)-(F27*1000))/(L27*9.81))+(((P27^2)-(O27^2))/(2*9.81)),"")),"")</f>
        <v>5.5678099361457143</v>
      </c>
      <c r="S27" s="4">
        <f>IF(ISNUMBER(Q27),IF(K27="Parallel",(Q27+R27)/2,IF(K27="Series",Q27+R27,Q27)),"")</f>
        <v>7.3000896883133102</v>
      </c>
      <c r="T27" s="6">
        <f>IF(ISNUMBER(Q27),(L27*9.81*Q27*J27/1000)*IF(K27="Parallel",0.5,1),"")</f>
        <v>15.015122047773405</v>
      </c>
      <c r="U27" s="6">
        <f>IF(ISNUMBER(R27),(L27*9.81*R27*J27/1000)*IF(K27="Parallel",0.5,1),"")</f>
        <v>48.260880279541013</v>
      </c>
      <c r="V27" s="6">
        <f>IF(ISNUMBER(T27),T27+IF(ISNUMBER(U27),U27,0),"")</f>
        <v>63.276002327314416</v>
      </c>
      <c r="W27" s="6">
        <f>IF(ISNUMBER(I27),2*PI()*D27*I27/60,"")</f>
        <v>48.342428918434884</v>
      </c>
      <c r="X27" s="6">
        <f>IF(ISNUMBER(T27),IF(W27=0,0,(T27/W27)*100),"")</f>
        <v>31.059924757002733</v>
      </c>
      <c r="Y27" s="6">
        <f>IF(ISNUMBER(U27),IF(W27=0,0,(U27/W27)*100),"")</f>
        <v>99.831310422917596</v>
      </c>
      <c r="Z27" s="6">
        <f>IF(ISNUMBER(V27),IF(W27=0,0,(V27/(W27))*100)*IF(K27="Single",1,0.5),"")</f>
        <v>65.445617589960165</v>
      </c>
      <c r="AA27" s="7" t="str">
        <f>IF(SUM($A$1:$A$1000)=0,"",IF(ROW($A27)=2,(14-$A$2)/14,""))</f>
        <v/>
      </c>
    </row>
    <row r="28" spans="1:27" x14ac:dyDescent="0.2">
      <c r="A28" s="67">
        <f t="shared" si="0"/>
        <v>27</v>
      </c>
      <c r="B28" s="9" t="s">
        <v>28</v>
      </c>
      <c r="C28" s="1">
        <v>70</v>
      </c>
      <c r="D28" s="1">
        <f>IF(ISNUMBER(C28),C28*18,"")</f>
        <v>1260</v>
      </c>
      <c r="E28" s="2">
        <v>26.85</v>
      </c>
      <c r="F28" s="2">
        <v>1.9185546875000001</v>
      </c>
      <c r="G28" s="6">
        <v>12.672558593750001</v>
      </c>
      <c r="H28" s="2">
        <v>65.584277343750003</v>
      </c>
      <c r="I28" s="4">
        <v>0.3601943359375</v>
      </c>
      <c r="J28" s="5">
        <v>0.904296875</v>
      </c>
      <c r="K28" s="10" t="s">
        <v>29</v>
      </c>
      <c r="L28" s="3">
        <f>IF(ISNUMBER(E28),(0.000015324364*E28^3-0.00584994855*E28^2+0.016286058705*E28+1000.04105055224),"")</f>
        <v>996.5576018708673</v>
      </c>
      <c r="M28" s="4">
        <f>IF(ISNUMBER(J28),IF(K28="Parallel",0.5,1)*(J28/1000)/(0.25*PI()*(0.0235^2)),"")</f>
        <v>2.084900935138851</v>
      </c>
      <c r="N28" s="4">
        <f>IF(ISNUMBER(J28),IF(K28="Parallel",0.5,1)*(J28/1000)/(0.25*PI()*(0.0175^2)),"")</f>
        <v>3.7596295230381398</v>
      </c>
      <c r="O28" s="4">
        <f>IF(ISNUMBER(J28),IF(K28="Parallel",0.5*(J28/1000)/(0.25*PI()*(0.0235^2)),IF(K28="Series",(J28/1000)/(0.25*PI()*(0.0175^2)),"")),"")</f>
        <v>3.7596295230381398</v>
      </c>
      <c r="P28" s="4">
        <f>IF(ISNUMBER(J28),IF(K28="Parallel",0.5*(J28/1000)/(0.25*PI()*(0.0175^2)),IF(K28="Series",(J28/1000)/(0.25*PI()*(0.0175^2)),"")),"")</f>
        <v>3.7596295230381398</v>
      </c>
      <c r="Q28" s="5">
        <f>IF(ISNUMBER(N28),0.075+(((G28*1000)-(F28*1000))/(L28*9.81))+(((N28^2)-(M28^2))/(2*9.81)),"")</f>
        <v>1.6738942371081897</v>
      </c>
      <c r="R28" s="5">
        <f>IF(ISNUMBER(N28),IF(K28="Series",(((H28*1000)-(G28*1000))/(L28*9.81))+(((P28^2)-(O28^2))/(2*9.81)),IF(K28="Parallel",0.075+(((H28*1000)-(F28*1000))/(L28*9.81))+(((P28^2)-(O28^2))/(2*9.81)),"")),"")</f>
        <v>5.4122824798086206</v>
      </c>
      <c r="S28" s="4">
        <f>IF(ISNUMBER(Q28),IF(K28="Parallel",(Q28+R28)/2,IF(K28="Series",Q28+R28,Q28)),"")</f>
        <v>7.0861767169168104</v>
      </c>
      <c r="T28" s="6">
        <f>IF(ISNUMBER(Q28),(L28*9.81*Q28*J28/1000)*IF(K28="Parallel",0.5,1),"")</f>
        <v>14.798253338503846</v>
      </c>
      <c r="U28" s="6">
        <f>IF(ISNUMBER(R28),(L28*9.81*R28*J28/1000)*IF(K28="Parallel",0.5,1),"")</f>
        <v>47.847901916503908</v>
      </c>
      <c r="V28" s="6">
        <f>IF(ISNUMBER(T28),T28+IF(ISNUMBER(U28),U28,0),"")</f>
        <v>62.646155255007756</v>
      </c>
      <c r="W28" s="6">
        <f>IF(ISNUMBER(I28),2*PI()*D28*I28/60,"")</f>
        <v>47.526522945127972</v>
      </c>
      <c r="X28" s="6">
        <f>IF(ISNUMBER(T28),IF(W28=0,0,(T28/W28)*100),"")</f>
        <v>31.136831439550622</v>
      </c>
      <c r="Y28" s="6">
        <f>IF(ISNUMBER(U28),IF(W28=0,0,(U28/W28)*100),"")</f>
        <v>100.67620972766508</v>
      </c>
      <c r="Z28" s="6">
        <f>IF(ISNUMBER(V28),IF(W28=0,0,(V28/(W28))*100)*IF(K28="Single",1,0.5),"")</f>
        <v>65.906520583607858</v>
      </c>
      <c r="AA28" s="7" t="str">
        <f>IF(SUM($A$1:$A$1000)=0,"",IF(ROW($A28)=2,(14-$A$2)/14,""))</f>
        <v/>
      </c>
    </row>
    <row r="29" spans="1:27" x14ac:dyDescent="0.2">
      <c r="A29" s="67">
        <f t="shared" si="0"/>
        <v>28</v>
      </c>
      <c r="B29" s="9" t="s">
        <v>28</v>
      </c>
      <c r="C29" s="1">
        <v>70</v>
      </c>
      <c r="D29" s="1">
        <v>1260</v>
      </c>
      <c r="E29" s="2">
        <v>30.25</v>
      </c>
      <c r="F29" s="2">
        <v>1.76708984375</v>
      </c>
      <c r="G29" s="6">
        <v>9.2898437500000011</v>
      </c>
      <c r="H29" s="2">
        <v>58.56640625</v>
      </c>
      <c r="I29" s="4">
        <v>0.39420410156249996</v>
      </c>
      <c r="J29" s="5">
        <v>0.9609375</v>
      </c>
      <c r="K29" s="10" t="s">
        <v>29</v>
      </c>
      <c r="L29" s="3">
        <v>995.6048234957226</v>
      </c>
      <c r="M29" s="4">
        <v>2.215488682696146</v>
      </c>
      <c r="N29" s="4">
        <v>3.9951138776128863</v>
      </c>
      <c r="O29" s="4">
        <v>3.9951138776128863</v>
      </c>
      <c r="P29" s="4">
        <v>3.9951138776128863</v>
      </c>
      <c r="Q29" s="5">
        <v>1.4085612738372311</v>
      </c>
      <c r="R29" s="5">
        <v>5.0452699078218357</v>
      </c>
      <c r="S29" s="4">
        <v>6.4538311816590666</v>
      </c>
      <c r="T29" s="6">
        <v>13.219860889433496</v>
      </c>
      <c r="U29" s="6">
        <v>47.351696777343747</v>
      </c>
      <c r="V29" s="6">
        <v>60.571557666777245</v>
      </c>
      <c r="W29" s="6">
        <v>52.014005798315956</v>
      </c>
      <c r="X29" s="6">
        <v>25.415963809235226</v>
      </c>
      <c r="Y29" s="6">
        <v>91.036435380404484</v>
      </c>
      <c r="Z29" s="6">
        <v>58.22619959481986</v>
      </c>
      <c r="AA29" s="7" t="s">
        <v>28</v>
      </c>
    </row>
    <row r="30" spans="1:27" x14ac:dyDescent="0.2">
      <c r="A30" s="67">
        <f t="shared" si="0"/>
        <v>29</v>
      </c>
      <c r="B30" s="9" t="s">
        <v>28</v>
      </c>
      <c r="C30" s="1">
        <v>70</v>
      </c>
      <c r="D30" s="1">
        <f>IF(ISNUMBER(C30),C30*18,"")</f>
        <v>1260</v>
      </c>
      <c r="E30" s="2">
        <v>27.3</v>
      </c>
      <c r="F30" s="2">
        <v>1.9185546875000001</v>
      </c>
      <c r="G30" s="6">
        <v>9.2645996093750007</v>
      </c>
      <c r="H30" s="2">
        <v>59.576171875</v>
      </c>
      <c r="I30" s="4">
        <v>0.37410742187500001</v>
      </c>
      <c r="J30" s="5">
        <v>0.98046875</v>
      </c>
      <c r="K30" s="10" t="s">
        <v>29</v>
      </c>
      <c r="L30" s="3">
        <f>IF(ISNUMBER(E30),(0.000015324364*E30^3-0.00584994855*E30^2+0.016286058705*E30+1000.04105055224),"")</f>
        <v>996.43754770026078</v>
      </c>
      <c r="M30" s="4">
        <f>IF(ISNUMBER(J30),IF(K30="Parallel",0.5,1)*(J30/1000)/(0.25*PI()*(0.0235^2)),"")</f>
        <v>2.2605189404745207</v>
      </c>
      <c r="N30" s="4">
        <f>IF(ISNUMBER(J30),IF(K30="Parallel",0.5,1)*(J30/1000)/(0.25*PI()*(0.0175^2)),"")</f>
        <v>4.0763153791903806</v>
      </c>
      <c r="O30" s="4">
        <f>IF(ISNUMBER(J30),IF(K30="Parallel",0.5*(J30/1000)/(0.25*PI()*(0.0235^2)),IF(K30="Series",(J30/1000)/(0.25*PI()*(0.0175^2)),"")),"")</f>
        <v>4.0763153791903806</v>
      </c>
      <c r="P30" s="4">
        <f>IF(ISNUMBER(J30),IF(K30="Parallel",0.5*(J30/1000)/(0.25*PI()*(0.0175^2)),IF(K30="Series",(J30/1000)/(0.25*PI()*(0.0175^2)),"")),"")</f>
        <v>4.0763153791903806</v>
      </c>
      <c r="Q30" s="5">
        <f>IF(ISNUMBER(N30),0.075+(((G30*1000)-(F30*1000))/(L30*9.81))+(((N30^2)-(M30^2))/(2*9.81)),"")</f>
        <v>1.4129723765694679</v>
      </c>
      <c r="R30" s="5">
        <f>IF(ISNUMBER(N30),IF(K30="Series",(((H30*1000)-(G30*1000))/(L30*9.81))+(((P30^2)-(O30^2))/(2*9.81)),IF(K30="Parallel",0.075+(((H30*1000)-(F30*1000))/(L30*9.81))+(((P30^2)-(O30^2))/(2*9.81)),"")),"")</f>
        <v>5.1469363539484929</v>
      </c>
      <c r="S30" s="4">
        <f>IF(ISNUMBER(Q30),IF(K30="Parallel",(Q30+R30)/2,IF(K30="Series",Q30+R30,Q30)),"")</f>
        <v>6.5599087305179609</v>
      </c>
      <c r="T30" s="6">
        <f>IF(ISNUMBER(Q30),(L30*9.81*Q30*J30/1000)*IF(K30="Parallel",0.5,1),"")</f>
        <v>13.542115679545537</v>
      </c>
      <c r="U30" s="6">
        <f>IF(ISNUMBER(R30),(L30*9.81*R30*J30/1000)*IF(K30="Parallel",0.5,1),"")</f>
        <v>49.328924369812015</v>
      </c>
      <c r="V30" s="6">
        <f>IF(ISNUMBER(T30),T30+IF(ISNUMBER(U30),U30,0),"")</f>
        <v>62.871040049357553</v>
      </c>
      <c r="W30" s="6">
        <f>IF(ISNUMBER(I30),2*PI()*D30*I30/60,"")</f>
        <v>49.362311385068537</v>
      </c>
      <c r="X30" s="6">
        <f>IF(ISNUMBER(T30),IF(W30=0,0,(T30/W30)*100),"")</f>
        <v>27.434119877218414</v>
      </c>
      <c r="Y30" s="6">
        <f>IF(ISNUMBER(U30),IF(W30=0,0,(U30/W30)*100),"")</f>
        <v>99.932363347015752</v>
      </c>
      <c r="Z30" s="6">
        <f>IF(ISNUMBER(V30),IF(W30=0,0,(V30/(W30))*100)*IF(K30="Single",1,0.5),"")</f>
        <v>63.683241612117094</v>
      </c>
      <c r="AA30" s="7" t="str">
        <f>IF(SUM($A$1:$A$1000)=0,"",IF(ROW($A30)=2,(14-$A$2)/14,""))</f>
        <v/>
      </c>
    </row>
    <row r="31" spans="1:27" x14ac:dyDescent="0.2">
      <c r="A31" s="67">
        <f t="shared" si="0"/>
        <v>30</v>
      </c>
      <c r="B31" s="9" t="s">
        <v>28</v>
      </c>
      <c r="C31" s="1">
        <v>70</v>
      </c>
      <c r="D31" s="1">
        <f>IF(ISNUMBER(C31),C31*18,"")</f>
        <v>1260</v>
      </c>
      <c r="E31" s="2">
        <v>26.8</v>
      </c>
      <c r="F31" s="2">
        <v>1.76708984375</v>
      </c>
      <c r="G31" s="6">
        <v>7.9771484375000004</v>
      </c>
      <c r="H31" s="2">
        <v>56.79931640625</v>
      </c>
      <c r="I31" s="4">
        <v>0.3632861328125</v>
      </c>
      <c r="J31" s="5">
        <v>1</v>
      </c>
      <c r="K31" s="10" t="s">
        <v>29</v>
      </c>
      <c r="L31" s="3">
        <f>IF(ISNUMBER(E31),(0.000015324364*E31^3-0.00584994855*E31^2+0.016286058705*E31+1000.04105055224),"")</f>
        <v>996.57082598712486</v>
      </c>
      <c r="M31" s="4">
        <f>IF(ISNUMBER(J31),IF(K31="Parallel",0.5,1)*(J31/1000)/(0.25*PI()*(0.0235^2)),"")</f>
        <v>2.3055491982528977</v>
      </c>
      <c r="N31" s="4">
        <f>IF(ISNUMBER(J31),IF(K31="Parallel",0.5,1)*(J31/1000)/(0.25*PI()*(0.0175^2)),"")</f>
        <v>4.1575168807678784</v>
      </c>
      <c r="O31" s="4">
        <f>IF(ISNUMBER(J31),IF(K31="Parallel",0.5*(J31/1000)/(0.25*PI()*(0.0235^2)),IF(K31="Series",(J31/1000)/(0.25*PI()*(0.0175^2)),"")),"")</f>
        <v>4.1575168807678784</v>
      </c>
      <c r="P31" s="4">
        <f>IF(ISNUMBER(J31),IF(K31="Parallel",0.5*(J31/1000)/(0.25*PI()*(0.0175^2)),IF(K31="Series",(J31/1000)/(0.25*PI()*(0.0175^2)),"")),"")</f>
        <v>4.1575168807678784</v>
      </c>
      <c r="Q31" s="5">
        <f>IF(ISNUMBER(N31),0.075+(((G31*1000)-(F31*1000))/(L31*9.81))+(((N31^2)-(M31^2))/(2*9.81)),"")</f>
        <v>1.3202723747466276</v>
      </c>
      <c r="R31" s="5">
        <f>IF(ISNUMBER(N31),IF(K31="Series",(((H31*1000)-(G31*1000))/(L31*9.81))+(((P31^2)-(O31^2))/(2*9.81)),IF(K31="Parallel",0.075+(((H31*1000)-(F31*1000))/(L31*9.81))+(((P31^2)-(O31^2))/(2*9.81)),"")),"")</f>
        <v>4.9939004857512934</v>
      </c>
      <c r="S31" s="4">
        <f>IF(ISNUMBER(Q31),IF(K31="Parallel",(Q31+R31)/2,IF(K31="Series",Q31+R31,Q31)),"")</f>
        <v>6.314172860497921</v>
      </c>
      <c r="T31" s="6">
        <f>IF(ISNUMBER(Q31),(L31*9.81*Q31*J31/1000)*IF(K31="Parallel",0.5,1),"")</f>
        <v>12.907457773396741</v>
      </c>
      <c r="U31" s="6">
        <f>IF(ISNUMBER(R31),(L31*9.81*R31*J31/1000)*IF(K31="Parallel",0.5,1),"")</f>
        <v>48.822167968750001</v>
      </c>
      <c r="V31" s="6">
        <f>IF(ISNUMBER(T31),T31+IF(ISNUMBER(U31),U31,0),"")</f>
        <v>61.729625742146744</v>
      </c>
      <c r="W31" s="6">
        <f>IF(ISNUMBER(I31),2*PI()*D31*I31/60,"")</f>
        <v>47.934475931781428</v>
      </c>
      <c r="X31" s="6">
        <f>IF(ISNUMBER(T31),IF(W31=0,0,(T31/W31)*100),"")</f>
        <v>26.927295067888419</v>
      </c>
      <c r="Y31" s="6">
        <f>IF(ISNUMBER(U31),IF(W31=0,0,(U31/W31)*100),"")</f>
        <v>101.85188639223239</v>
      </c>
      <c r="Z31" s="6">
        <f>IF(ISNUMBER(V31),IF(W31=0,0,(V31/(W31))*100)*IF(K31="Single",1,0.5),"")</f>
        <v>64.389590730060405</v>
      </c>
      <c r="AA31" s="7" t="str">
        <f>IF(SUM($A$1:$A$1000)=0,"",IF(ROW($A31)=2,(14-$A$2)/14,""))</f>
        <v/>
      </c>
    </row>
    <row r="32" spans="1:27" x14ac:dyDescent="0.2">
      <c r="A32" s="67">
        <f t="shared" si="0"/>
        <v>31</v>
      </c>
      <c r="B32" s="20" t="s">
        <v>28</v>
      </c>
      <c r="C32" s="13">
        <v>70</v>
      </c>
      <c r="D32" s="13">
        <v>1260</v>
      </c>
      <c r="E32" s="14">
        <v>33.15</v>
      </c>
      <c r="F32" s="14">
        <v>1.6661132812500001</v>
      </c>
      <c r="G32" s="18">
        <v>8.8102050781249996</v>
      </c>
      <c r="H32" s="14">
        <v>58.011035156250003</v>
      </c>
      <c r="I32" s="16">
        <v>0.39729589843750002</v>
      </c>
      <c r="J32" s="17">
        <v>1.017578125</v>
      </c>
      <c r="K32" s="21" t="s">
        <v>29</v>
      </c>
      <c r="L32" s="15">
        <v>994.71054887326011</v>
      </c>
      <c r="M32" s="16">
        <v>2.3460764302534391</v>
      </c>
      <c r="N32" s="16">
        <v>4.2305982321876296</v>
      </c>
      <c r="O32" s="16">
        <v>4.2305982321876296</v>
      </c>
      <c r="P32" s="16">
        <v>4.2305982321876296</v>
      </c>
      <c r="Q32" s="17">
        <v>1.4388149293015946</v>
      </c>
      <c r="R32" s="17">
        <v>5.0420447848531253</v>
      </c>
      <c r="S32" s="16">
        <v>6.48085971415472</v>
      </c>
      <c r="T32" s="18">
        <v>14.286913944103269</v>
      </c>
      <c r="U32" s="18">
        <v>50.065688419342038</v>
      </c>
      <c r="V32" s="18">
        <v>64.3526023634453</v>
      </c>
      <c r="W32" s="18">
        <v>52.421958784969426</v>
      </c>
      <c r="X32" s="18">
        <v>27.253681997475553</v>
      </c>
      <c r="Y32" s="18">
        <v>95.50518442988249</v>
      </c>
      <c r="Z32" s="18">
        <v>61.379433213679015</v>
      </c>
      <c r="AA32" s="19" t="s">
        <v>28</v>
      </c>
    </row>
    <row r="33" spans="1:27" x14ac:dyDescent="0.2">
      <c r="A33" s="67">
        <f t="shared" si="0"/>
        <v>32</v>
      </c>
      <c r="B33" s="20" t="s">
        <v>28</v>
      </c>
      <c r="C33" s="13">
        <v>70</v>
      </c>
      <c r="D33" s="13">
        <f>IF(ISNUMBER(C33),C33*18,"")</f>
        <v>1260</v>
      </c>
      <c r="E33" s="14">
        <v>27.25</v>
      </c>
      <c r="F33" s="14">
        <v>1.6661132812500001</v>
      </c>
      <c r="G33" s="18">
        <v>5.4527343750000004</v>
      </c>
      <c r="H33" s="14">
        <v>51.043652343750004</v>
      </c>
      <c r="I33" s="16">
        <v>0.38029101562500001</v>
      </c>
      <c r="J33" s="17">
        <v>1.056640625</v>
      </c>
      <c r="K33" s="21" t="s">
        <v>29</v>
      </c>
      <c r="L33" s="15">
        <f>IF(ISNUMBER(E33),(0.000015324364*E33^3-0.00584994855*E33^2+0.016286058705*E33+1000.04105055224),"")</f>
        <v>996.4509791034568</v>
      </c>
      <c r="M33" s="16">
        <f>IF(ISNUMBER(J33),IF(K33="Parallel",0.5,1)*(J33/1000)/(0.25*PI()*(0.0235^2)),"")</f>
        <v>2.4361369458101909</v>
      </c>
      <c r="N33" s="16">
        <f>IF(ISNUMBER(J33),IF(K33="Parallel",0.5,1)*(J33/1000)/(0.25*PI()*(0.0175^2)),"")</f>
        <v>4.3930012353426209</v>
      </c>
      <c r="O33" s="16">
        <f>IF(ISNUMBER(J33),IF(K33="Parallel",0.5*(J33/1000)/(0.25*PI()*(0.0235^2)),IF(K33="Series",(J33/1000)/(0.25*PI()*(0.0175^2)),"")),"")</f>
        <v>4.3930012353426209</v>
      </c>
      <c r="P33" s="16">
        <f>IF(ISNUMBER(J33),IF(K33="Parallel",0.5*(J33/1000)/(0.25*PI()*(0.0175^2)),IF(K33="Series",(J33/1000)/(0.25*PI()*(0.0175^2)),"")),"")</f>
        <v>4.3930012353426209</v>
      </c>
      <c r="Q33" s="17">
        <f>IF(ISNUMBER(N33),0.075+(((G33*1000)-(F33*1000))/(L33*9.81))+(((N33^2)-(M33^2))/(2*9.81)),"")</f>
        <v>1.1434970512817406</v>
      </c>
      <c r="R33" s="17">
        <f>IF(ISNUMBER(N33),IF(K33="Series",(((H33*1000)-(G33*1000))/(L33*9.81))+(((P33^2)-(O33^2))/(2*9.81)),IF(K33="Parallel",0.075+(((H33*1000)-(F33*1000))/(L33*9.81))+(((P33^2)-(O33^2))/(2*9.81)),"")),"")</f>
        <v>4.6639446867714112</v>
      </c>
      <c r="S33" s="16">
        <f>IF(ISNUMBER(Q33),IF(K33="Parallel",(Q33+R33)/2,IF(K33="Series",Q33+R33,Q33)),"")</f>
        <v>5.8074417380531518</v>
      </c>
      <c r="T33" s="18">
        <f>IF(ISNUMBER(Q33),(L33*9.81*Q33*J33/1000)*IF(K33="Parallel",0.5,1),"")</f>
        <v>11.811017113470328</v>
      </c>
      <c r="U33" s="18">
        <f>IF(ISNUMBER(R33),(L33*9.81*R33*J33/1000)*IF(K33="Parallel",0.5,1),"")</f>
        <v>48.17321605682374</v>
      </c>
      <c r="V33" s="18">
        <f>IF(ISNUMBER(T33),T33+IF(ISNUMBER(U33),U33,0),"")</f>
        <v>59.984233170294068</v>
      </c>
      <c r="W33" s="18">
        <f>IF(ISNUMBER(I33),2*PI()*D33*I33/60,"")</f>
        <v>50.178217358375456</v>
      </c>
      <c r="X33" s="18">
        <f>IF(ISNUMBER(T33),IF(W33=0,0,(T33/W33)*100),"")</f>
        <v>23.538136138068488</v>
      </c>
      <c r="Y33" s="18">
        <f>IF(ISNUMBER(U33),IF(W33=0,0,(U33/W33)*100),"")</f>
        <v>96.004239673896961</v>
      </c>
      <c r="Z33" s="18">
        <f>IF(ISNUMBER(V33),IF(W33=0,0,(V33/(W33))*100)*IF(K33="Single",1,0.5),"")</f>
        <v>59.771187905982728</v>
      </c>
      <c r="AA33" s="19" t="str">
        <f>IF(SUM($A$1:$A$1000)=0,"",IF(ROW($A33)=2,(14-$A$2)/14,""))</f>
        <v/>
      </c>
    </row>
    <row r="34" spans="1:27" x14ac:dyDescent="0.2">
      <c r="A34" s="67">
        <f t="shared" si="0"/>
        <v>33</v>
      </c>
      <c r="B34" s="20" t="s">
        <v>28</v>
      </c>
      <c r="C34" s="13">
        <v>70</v>
      </c>
      <c r="D34" s="13">
        <f>IF(ISNUMBER(C34),C34*18,"")</f>
        <v>1260</v>
      </c>
      <c r="E34" s="14">
        <v>26.700000000000003</v>
      </c>
      <c r="F34" s="14">
        <v>1.6661132812500001</v>
      </c>
      <c r="G34" s="18">
        <v>2.3477050781250002</v>
      </c>
      <c r="H34" s="14">
        <v>45.086035156250006</v>
      </c>
      <c r="I34" s="16">
        <v>0.37256152343749999</v>
      </c>
      <c r="J34" s="17">
        <v>1.11328125</v>
      </c>
      <c r="K34" s="21" t="s">
        <v>29</v>
      </c>
      <c r="L34" s="15">
        <f>IF(ISNUMBER(E34),(0.000015324364*E34^3-0.00584994855*E34^2+0.016286058705*E34+1000.04105055224),"")</f>
        <v>996.59720494010128</v>
      </c>
      <c r="M34" s="16">
        <f>IF(ISNUMBER(J34),IF(K34="Parallel",0.5,1)*(J34/1000)/(0.25*PI()*(0.0235^2)),"")</f>
        <v>2.5667246933674837</v>
      </c>
      <c r="N34" s="16">
        <f>IF(ISNUMBER(J34),IF(K34="Parallel",0.5,1)*(J34/1000)/(0.25*PI()*(0.0175^2)),"")</f>
        <v>4.6284855899173634</v>
      </c>
      <c r="O34" s="16">
        <f>IF(ISNUMBER(J34),IF(K34="Parallel",0.5*(J34/1000)/(0.25*PI()*(0.0235^2)),IF(K34="Series",(J34/1000)/(0.25*PI()*(0.0175^2)),"")),"")</f>
        <v>4.6284855899173634</v>
      </c>
      <c r="P34" s="16">
        <f>IF(ISNUMBER(J34),IF(K34="Parallel",0.5*(J34/1000)/(0.25*PI()*(0.0175^2)),IF(K34="Series",(J34/1000)/(0.25*PI()*(0.0175^2)),"")),"")</f>
        <v>4.6284855899173634</v>
      </c>
      <c r="Q34" s="17">
        <f>IF(ISNUMBER(N34),0.075+(((G34*1000)-(F34*1000))/(L34*9.81))+(((N34^2)-(M34^2))/(2*9.81)),"")</f>
        <v>0.90082269474491561</v>
      </c>
      <c r="R34" s="17">
        <f>IF(ISNUMBER(N34),IF(K34="Series",(((H34*1000)-(G34*1000))/(L34*9.81))+(((P34^2)-(O34^2))/(2*9.81)),IF(K34="Parallel",0.075+(((H34*1000)-(F34*1000))/(L34*9.81))+(((P34^2)-(O34^2))/(2*9.81)),"")),"")</f>
        <v>4.3714838342505589</v>
      </c>
      <c r="S34" s="16">
        <f>IF(ISNUMBER(Q34),IF(K34="Parallel",(Q34+R34)/2,IF(K34="Series",Q34+R34,Q34)),"")</f>
        <v>5.2723065289954745</v>
      </c>
      <c r="T34" s="18">
        <f>IF(ISNUMBER(Q34),(L34*9.81*Q34*J34/1000)*IF(K34="Parallel",0.5,1),"")</f>
        <v>9.8046678520172783</v>
      </c>
      <c r="U34" s="18">
        <f>IF(ISNUMBER(R34),(L34*9.81*R34*J34/1000)*IF(K34="Parallel",0.5,1),"")</f>
        <v>47.579781532287605</v>
      </c>
      <c r="V34" s="18">
        <f>IF(ISNUMBER(T34),T34+IF(ISNUMBER(U34),U34,0),"")</f>
        <v>57.384449384304887</v>
      </c>
      <c r="W34" s="18">
        <f>IF(ISNUMBER(I34),2*PI()*D34*I34/60,"")</f>
        <v>49.158334891741802</v>
      </c>
      <c r="X34" s="18">
        <f>IF(ISNUMBER(T34),IF(W34=0,0,(T34/W34)*100),"")</f>
        <v>19.945077215510775</v>
      </c>
      <c r="Y34" s="18">
        <f>IF(ISNUMBER(U34),IF(W34=0,0,(U34/W34)*100),"")</f>
        <v>96.788838834898399</v>
      </c>
      <c r="Z34" s="18">
        <f>IF(ISNUMBER(V34),IF(W34=0,0,(V34/(W34))*100)*IF(K34="Single",1,0.5),"")</f>
        <v>58.366958025204596</v>
      </c>
      <c r="AA34" s="19" t="str">
        <f>IF(SUM($A$1:$A$1000)=0,"",IF(ROW($A34)=2,(14-$A$2)/14,""))</f>
        <v/>
      </c>
    </row>
    <row r="35" spans="1:27" x14ac:dyDescent="0.2">
      <c r="A35" s="67">
        <f t="shared" si="0"/>
        <v>34</v>
      </c>
      <c r="B35" s="20" t="s">
        <v>28</v>
      </c>
      <c r="C35" s="13">
        <v>70</v>
      </c>
      <c r="D35" s="13">
        <v>1260</v>
      </c>
      <c r="E35" s="14">
        <v>30.1</v>
      </c>
      <c r="F35" s="14">
        <v>1.6661132812500001</v>
      </c>
      <c r="G35" s="18">
        <v>3.407958984375</v>
      </c>
      <c r="H35" s="14">
        <v>46.348242187500006</v>
      </c>
      <c r="I35" s="16">
        <v>0.39884179687499999</v>
      </c>
      <c r="J35" s="17">
        <v>1.11328125</v>
      </c>
      <c r="K35" s="21" t="s">
        <v>29</v>
      </c>
      <c r="L35" s="15">
        <v>995.64905824700691</v>
      </c>
      <c r="M35" s="16">
        <v>2.5667246933674859</v>
      </c>
      <c r="N35" s="16">
        <v>4.6284855899173678</v>
      </c>
      <c r="O35" s="16">
        <v>4.6284855899173678</v>
      </c>
      <c r="P35" s="16">
        <v>4.6284855899173678</v>
      </c>
      <c r="Q35" s="17">
        <v>1.0094402745190436</v>
      </c>
      <c r="R35" s="17">
        <v>4.3963231718508089</v>
      </c>
      <c r="S35" s="16">
        <v>5.4057634463698525</v>
      </c>
      <c r="T35" s="18">
        <v>10.976422554822785</v>
      </c>
      <c r="U35" s="18">
        <v>47.804612159729011</v>
      </c>
      <c r="V35" s="18">
        <v>58.781034714551794</v>
      </c>
      <c r="W35" s="18">
        <v>52.625935278296154</v>
      </c>
      <c r="X35" s="18">
        <v>20.857439391390066</v>
      </c>
      <c r="Y35" s="18">
        <v>90.838503690108212</v>
      </c>
      <c r="Z35" s="18">
        <v>55.847971540749143</v>
      </c>
      <c r="AA35" s="19" t="s">
        <v>28</v>
      </c>
    </row>
    <row r="36" spans="1:27" x14ac:dyDescent="0.2">
      <c r="A36" s="67">
        <f t="shared" si="0"/>
        <v>35</v>
      </c>
      <c r="B36" s="20" t="s">
        <v>28</v>
      </c>
      <c r="C36" s="13">
        <v>70</v>
      </c>
      <c r="D36" s="13">
        <f>IF(ISNUMBER(C36),C36*18,"")</f>
        <v>1260</v>
      </c>
      <c r="E36" s="14">
        <v>27.35</v>
      </c>
      <c r="F36" s="14">
        <v>1.4136718750000001</v>
      </c>
      <c r="G36" s="18">
        <v>0</v>
      </c>
      <c r="H36" s="14">
        <v>40.693554687500004</v>
      </c>
      <c r="I36" s="16">
        <v>0.39265820312499999</v>
      </c>
      <c r="J36" s="17">
        <v>1.150390625</v>
      </c>
      <c r="K36" s="21" t="s">
        <v>29</v>
      </c>
      <c r="L36" s="15">
        <f>IF(ISNUMBER(E36),(0.000015324364*E36^3-0.00584994855*E36^2+0.016286058705*E36+1000.04105055224),"")</f>
        <v>996.42409332264901</v>
      </c>
      <c r="M36" s="16">
        <f>IF(ISNUMBER(J36),IF(K36="Parallel",0.5,1)*(J36/1000)/(0.25*PI()*(0.0235^2)),"")</f>
        <v>2.6522821831463999</v>
      </c>
      <c r="N36" s="16">
        <f>IF(ISNUMBER(J36),IF(K36="Parallel",0.5,1)*(J36/1000)/(0.25*PI()*(0.0175^2)),"")</f>
        <v>4.7827684429146089</v>
      </c>
      <c r="O36" s="16">
        <f>IF(ISNUMBER(J36),IF(K36="Parallel",0.5*(J36/1000)/(0.25*PI()*(0.0235^2)),IF(K36="Series",(J36/1000)/(0.25*PI()*(0.0175^2)),"")),"")</f>
        <v>4.7827684429146089</v>
      </c>
      <c r="P36" s="16">
        <f>IF(ISNUMBER(J36),IF(K36="Parallel",0.5*(J36/1000)/(0.25*PI()*(0.0175^2)),IF(K36="Series",(J36/1000)/(0.25*PI()*(0.0175^2)),"")),"")</f>
        <v>4.7827684429146089</v>
      </c>
      <c r="Q36" s="17">
        <f>IF(ISNUMBER(N36),0.075+(((G36*1000)-(F36*1000))/(L36*9.81))+(((N36^2)-(M36^2))/(2*9.81)),"")</f>
        <v>0.73773103204954327</v>
      </c>
      <c r="R36" s="17">
        <f>IF(ISNUMBER(N36),IF(K36="Series",(((H36*1000)-(G36*1000))/(L36*9.81))+(((P36^2)-(O36^2))/(2*9.81)),IF(K36="Parallel",0.075+(((H36*1000)-(F36*1000))/(L36*9.81))+(((P36^2)-(O36^2))/(2*9.81)),"")),"")</f>
        <v>4.1630574170993864</v>
      </c>
      <c r="S36" s="16">
        <f>IF(ISNUMBER(Q36),IF(K36="Parallel",(Q36+R36)/2,IF(K36="Series",Q36+R36,Q36)),"")</f>
        <v>4.90078844914893</v>
      </c>
      <c r="T36" s="18">
        <f>IF(ISNUMBER(Q36),(L36*9.81*Q36*J36/1000)*IF(K36="Parallel",0.5,1),"")</f>
        <v>8.2957682936215917</v>
      </c>
      <c r="U36" s="18">
        <f>IF(ISNUMBER(R36),(L36*9.81*R36*J36/1000)*IF(K36="Parallel",0.5,1),"")</f>
        <v>46.813483810424813</v>
      </c>
      <c r="V36" s="18">
        <f>IF(ISNUMBER(T36),T36+IF(ISNUMBER(U36),U36,0),"")</f>
        <v>55.109252104046405</v>
      </c>
      <c r="W36" s="18">
        <f>IF(ISNUMBER(I36),2*PI()*D36*I36/60,"")</f>
        <v>51.810029304989285</v>
      </c>
      <c r="X36" s="18">
        <f>IF(ISNUMBER(T36),IF(W36=0,0,(T36/W36)*100),"")</f>
        <v>16.011896547649147</v>
      </c>
      <c r="Y36" s="18">
        <f>IF(ISNUMBER(U36),IF(W36=0,0,(U36/W36)*100),"")</f>
        <v>90.356026503765534</v>
      </c>
      <c r="Z36" s="18">
        <f>IF(ISNUMBER(V36),IF(W36=0,0,(V36/(W36))*100)*IF(K36="Single",1,0.5),"")</f>
        <v>53.183961525707346</v>
      </c>
      <c r="AA36" s="19" t="str">
        <f>IF(SUM($A$1:$A$1000)=0,"",IF(ROW($A36)=2,(14-$A$2)/14,""))</f>
        <v/>
      </c>
    </row>
    <row r="37" spans="1:27" x14ac:dyDescent="0.2">
      <c r="A37" s="67">
        <f t="shared" si="0"/>
        <v>36</v>
      </c>
      <c r="B37" s="20" t="s">
        <v>28</v>
      </c>
      <c r="C37" s="13">
        <v>70</v>
      </c>
      <c r="D37" s="13">
        <v>1260</v>
      </c>
      <c r="E37" s="14">
        <v>33.050000000000004</v>
      </c>
      <c r="F37" s="14">
        <v>1.6661132812500001</v>
      </c>
      <c r="G37" s="18">
        <v>0</v>
      </c>
      <c r="H37" s="14">
        <v>39.63330078125</v>
      </c>
      <c r="I37" s="16">
        <v>0.40657128906250001</v>
      </c>
      <c r="J37" s="17">
        <v>1.150390625</v>
      </c>
      <c r="K37" s="21" t="s">
        <v>29</v>
      </c>
      <c r="L37" s="15">
        <v>994.74261006502695</v>
      </c>
      <c r="M37" s="16">
        <v>2.6522821831464025</v>
      </c>
      <c r="N37" s="16">
        <v>4.7827684429146133</v>
      </c>
      <c r="O37" s="16">
        <v>4.7827684429146133</v>
      </c>
      <c r="P37" s="16">
        <v>4.7827684429146133</v>
      </c>
      <c r="Q37" s="17">
        <v>0.71161749401595309</v>
      </c>
      <c r="R37" s="17">
        <v>4.0614444197713482</v>
      </c>
      <c r="S37" s="16">
        <v>4.7730619137873012</v>
      </c>
      <c r="T37" s="18">
        <v>7.9886184434120517</v>
      </c>
      <c r="U37" s="18">
        <v>45.593777656555176</v>
      </c>
      <c r="V37" s="18">
        <v>53.582396099967227</v>
      </c>
      <c r="W37" s="18">
        <v>53.645817744929801</v>
      </c>
      <c r="X37" s="18">
        <v>14.891409580884012</v>
      </c>
      <c r="Y37" s="18">
        <v>84.990367512599533</v>
      </c>
      <c r="Z37" s="18">
        <v>49.940888546741775</v>
      </c>
      <c r="AA37" s="19" t="s">
        <v>28</v>
      </c>
    </row>
    <row r="38" spans="1:27" x14ac:dyDescent="0.2">
      <c r="A38" s="67">
        <f t="shared" si="0"/>
        <v>37</v>
      </c>
      <c r="B38" s="20" t="s">
        <v>28</v>
      </c>
      <c r="C38" s="13">
        <v>70</v>
      </c>
      <c r="D38" s="13">
        <f>IF(ISNUMBER(C38),C38*18,"")</f>
        <v>1260</v>
      </c>
      <c r="E38" s="14">
        <v>27.35</v>
      </c>
      <c r="F38" s="14">
        <v>1.5146484375</v>
      </c>
      <c r="G38" s="18">
        <v>0</v>
      </c>
      <c r="H38" s="14">
        <v>37.563281250000003</v>
      </c>
      <c r="I38" s="16">
        <v>0.39265820312499999</v>
      </c>
      <c r="J38" s="17">
        <v>1.169921875</v>
      </c>
      <c r="K38" s="21" t="s">
        <v>29</v>
      </c>
      <c r="L38" s="15">
        <f>IF(ISNUMBER(E38),(0.000015324364*E38^3-0.00584994855*E38^2+0.016286058705*E38+1000.04105055224),"")</f>
        <v>996.42409332264901</v>
      </c>
      <c r="M38" s="16">
        <f>IF(ISNUMBER(J38),IF(K38="Parallel",0.5,1)*(J38/1000)/(0.25*PI()*(0.0235^2)),"")</f>
        <v>2.6973124409247764</v>
      </c>
      <c r="N38" s="16">
        <f>IF(ISNUMBER(J38),IF(K38="Parallel",0.5,1)*(J38/1000)/(0.25*PI()*(0.0175^2)),"")</f>
        <v>4.8639699444921067</v>
      </c>
      <c r="O38" s="16">
        <f>IF(ISNUMBER(J38),IF(K38="Parallel",0.5*(J38/1000)/(0.25*PI()*(0.0235^2)),IF(K38="Series",(J38/1000)/(0.25*PI()*(0.0175^2)),"")),"")</f>
        <v>4.8639699444921067</v>
      </c>
      <c r="P38" s="16">
        <f>IF(ISNUMBER(J38),IF(K38="Parallel",0.5*(J38/1000)/(0.25*PI()*(0.0175^2)),IF(K38="Series",(J38/1000)/(0.25*PI()*(0.0175^2)),"")),"")</f>
        <v>4.8639699444921067</v>
      </c>
      <c r="Q38" s="17">
        <f>IF(ISNUMBER(N38),0.075+(((G38*1000)-(F38*1000))/(L38*9.81))+(((N38^2)-(M38^2))/(2*9.81)),"")</f>
        <v>0.75504796045212708</v>
      </c>
      <c r="R38" s="17">
        <f>IF(ISNUMBER(N38),IF(K38="Series",(((H38*1000)-(G38*1000))/(L38*9.81))+(((P38^2)-(O38^2))/(2*9.81)),IF(K38="Parallel",0.075+(((H38*1000)-(F38*1000))/(L38*9.81))+(((P38^2)-(O38^2))/(2*9.81)),"")),"")</f>
        <v>3.8428222311686633</v>
      </c>
      <c r="S38" s="16">
        <f>IF(ISNUMBER(Q38),IF(K38="Parallel",(Q38+R38)/2,IF(K38="Series",Q38+R38,Q38)),"")</f>
        <v>4.5978701916207907</v>
      </c>
      <c r="T38" s="18">
        <f>IF(ISNUMBER(Q38),(L38*9.81*Q38*J38/1000)*IF(K38="Parallel",0.5,1),"")</f>
        <v>8.6346477990647941</v>
      </c>
      <c r="U38" s="18">
        <f>IF(ISNUMBER(R38),(L38*9.81*R38*J38/1000)*IF(K38="Parallel",0.5,1),"")</f>
        <v>43.946104431152342</v>
      </c>
      <c r="V38" s="18">
        <f>IF(ISNUMBER(T38),T38+IF(ISNUMBER(U38),U38,0),"")</f>
        <v>52.580752230217136</v>
      </c>
      <c r="W38" s="18">
        <f>IF(ISNUMBER(I38),2*PI()*D38*I38/60,"")</f>
        <v>51.810029304989285</v>
      </c>
      <c r="X38" s="18">
        <f>IF(ISNUMBER(T38),IF(W38=0,0,(T38/W38)*100),"")</f>
        <v>16.665977446635573</v>
      </c>
      <c r="Y38" s="18">
        <f>IF(ISNUMBER(U38),IF(W38=0,0,(U38/W38)*100),"")</f>
        <v>84.821616626494261</v>
      </c>
      <c r="Z38" s="18">
        <f>IF(ISNUMBER(V38),IF(W38=0,0,(V38/(W38))*100)*IF(K38="Single",1,0.5),"")</f>
        <v>50.743797036564921</v>
      </c>
      <c r="AA38" s="19" t="str">
        <f>IF(SUM($A$1:$A$1000)=0,"",IF(ROW($A38)=2,(14-$A$2)/14,""))</f>
        <v/>
      </c>
    </row>
    <row r="39" spans="1:27" x14ac:dyDescent="0.2">
      <c r="A39" s="67">
        <f t="shared" si="0"/>
        <v>38</v>
      </c>
      <c r="B39" s="20" t="s">
        <v>28</v>
      </c>
      <c r="C39" s="13">
        <v>70</v>
      </c>
      <c r="D39" s="13">
        <f>IF(ISNUMBER(C39),C39*18,"")</f>
        <v>1260</v>
      </c>
      <c r="E39" s="14">
        <v>26.650000000000002</v>
      </c>
      <c r="F39" s="14">
        <v>1.3631835937500001</v>
      </c>
      <c r="G39" s="18">
        <v>0</v>
      </c>
      <c r="H39" s="14">
        <v>34.58447265625</v>
      </c>
      <c r="I39" s="16">
        <v>0.37874511718749998</v>
      </c>
      <c r="J39" s="17">
        <v>1.1875</v>
      </c>
      <c r="K39" s="21" t="s">
        <v>29</v>
      </c>
      <c r="L39" s="15">
        <f>IF(ISNUMBER(E39),(0.000015324364*E39^3-0.00584994855*E39^2+0.016286058705*E39+1000.04105055224),"")</f>
        <v>996.61035975383379</v>
      </c>
      <c r="M39" s="16">
        <f>IF(ISNUMBER(J39),IF(K39="Parallel",0.5,1)*(J39/1000)/(0.25*PI()*(0.0235^2)),"")</f>
        <v>2.737839672925316</v>
      </c>
      <c r="N39" s="16">
        <f>IF(ISNUMBER(J39),IF(K39="Parallel",0.5,1)*(J39/1000)/(0.25*PI()*(0.0175^2)),"")</f>
        <v>4.9370512959118553</v>
      </c>
      <c r="O39" s="16">
        <f>IF(ISNUMBER(J39),IF(K39="Parallel",0.5*(J39/1000)/(0.25*PI()*(0.0235^2)),IF(K39="Series",(J39/1000)/(0.25*PI()*(0.0175^2)),"")),"")</f>
        <v>4.9370512959118553</v>
      </c>
      <c r="P39" s="16">
        <f>IF(ISNUMBER(J39),IF(K39="Parallel",0.5*(J39/1000)/(0.25*PI()*(0.0175^2)),IF(K39="Series",(J39/1000)/(0.25*PI()*(0.0175^2)),"")),"")</f>
        <v>4.9370512959118553</v>
      </c>
      <c r="Q39" s="17">
        <f>IF(ISNUMBER(N39),0.075+(((G39*1000)-(F39*1000))/(L39*9.81))+(((N39^2)-(M39^2))/(2*9.81)),"")</f>
        <v>0.79584961268094145</v>
      </c>
      <c r="R39" s="17">
        <f>IF(ISNUMBER(N39),IF(K39="Series",(((H39*1000)-(G39*1000))/(L39*9.81))+(((P39^2)-(O39^2))/(2*9.81)),IF(K39="Parallel",0.075+(((H39*1000)-(F39*1000))/(L39*9.81))+(((P39^2)-(O39^2))/(2*9.81)),"")),"")</f>
        <v>3.537421028748863</v>
      </c>
      <c r="S39" s="16">
        <f>IF(ISNUMBER(Q39),IF(K39="Parallel",(Q39+R39)/2,IF(K39="Series",Q39+R39,Q39)),"")</f>
        <v>4.3332706414298041</v>
      </c>
      <c r="T39" s="18">
        <f>IF(ISNUMBER(Q39),(L39*9.81*Q39*J39/1000)*IF(K39="Parallel",0.5,1),"")</f>
        <v>9.239724716584961</v>
      </c>
      <c r="U39" s="18">
        <f>IF(ISNUMBER(R39),(L39*9.81*R39*J39/1000)*IF(K39="Parallel",0.5,1),"")</f>
        <v>41.069061279296875</v>
      </c>
      <c r="V39" s="18">
        <f>IF(ISNUMBER(T39),T39+IF(ISNUMBER(U39),U39,0),"")</f>
        <v>50.308785995881834</v>
      </c>
      <c r="W39" s="18">
        <f>IF(ISNUMBER(I39),2*PI()*D39*I39/60,"")</f>
        <v>49.974240865048721</v>
      </c>
      <c r="X39" s="18">
        <f>IF(ISNUMBER(T39),IF(W39=0,0,(T39/W39)*100),"")</f>
        <v>18.488974633023577</v>
      </c>
      <c r="Y39" s="18">
        <f>IF(ISNUMBER(U39),IF(W39=0,0,(U39/W39)*100),"")</f>
        <v>82.180460510046487</v>
      </c>
      <c r="Z39" s="18">
        <f>IF(ISNUMBER(V39),IF(W39=0,0,(V39/(W39))*100)*IF(K39="Single",1,0.5),"")</f>
        <v>50.334717571535023</v>
      </c>
      <c r="AA39" s="19" t="str">
        <f>IF(SUM($A$1:$A$1000)=0,"",IF(ROW($A39)=2,(14-$A$2)/14,""))</f>
        <v/>
      </c>
    </row>
    <row r="40" spans="1:27" x14ac:dyDescent="0.2">
      <c r="A40" s="67">
        <f t="shared" si="0"/>
        <v>39</v>
      </c>
      <c r="B40" s="20" t="s">
        <v>28</v>
      </c>
      <c r="C40" s="13">
        <v>70</v>
      </c>
      <c r="D40" s="13">
        <v>1260</v>
      </c>
      <c r="E40" s="14">
        <v>30</v>
      </c>
      <c r="F40" s="14">
        <v>1.5146484375</v>
      </c>
      <c r="G40" s="18">
        <v>0</v>
      </c>
      <c r="H40" s="14">
        <v>35.493261718749999</v>
      </c>
      <c r="I40" s="16">
        <v>0.4096630859375</v>
      </c>
      <c r="J40" s="17">
        <v>1.20703125</v>
      </c>
      <c r="K40" s="21" t="s">
        <v>29</v>
      </c>
      <c r="L40" s="15">
        <v>995.67843644639004</v>
      </c>
      <c r="M40" s="16">
        <v>2.7828699307036957</v>
      </c>
      <c r="N40" s="16">
        <v>5.0182527974893567</v>
      </c>
      <c r="O40" s="16">
        <v>5.0182527974893567</v>
      </c>
      <c r="P40" s="16">
        <v>5.0182527974893567</v>
      </c>
      <c r="Q40" s="17">
        <v>0.80874368470404134</v>
      </c>
      <c r="R40" s="17">
        <v>3.6337730735038622</v>
      </c>
      <c r="S40" s="16">
        <v>4.4425167582079039</v>
      </c>
      <c r="T40" s="18">
        <v>9.5349303617009227</v>
      </c>
      <c r="U40" s="18">
        <v>42.841476058959962</v>
      </c>
      <c r="V40" s="18">
        <v>52.376406420660885</v>
      </c>
      <c r="W40" s="18">
        <v>54.053770731583263</v>
      </c>
      <c r="X40" s="18">
        <v>17.639713627100811</v>
      </c>
      <c r="Y40" s="18">
        <v>79.257146132689627</v>
      </c>
      <c r="Z40" s="18">
        <v>48.448429879895222</v>
      </c>
      <c r="AA40" s="19" t="s">
        <v>28</v>
      </c>
    </row>
    <row r="41" spans="1:27" x14ac:dyDescent="0.2">
      <c r="A41" s="67">
        <f t="shared" si="0"/>
        <v>40</v>
      </c>
      <c r="B41" s="20" t="s">
        <v>28</v>
      </c>
      <c r="C41" s="13">
        <v>70</v>
      </c>
      <c r="D41" s="13">
        <f>IF(ISNUMBER(C41),C41*18,"")</f>
        <v>1260</v>
      </c>
      <c r="E41" s="14">
        <v>27.35</v>
      </c>
      <c r="F41" s="14">
        <v>1.4136718750000001</v>
      </c>
      <c r="G41" s="18">
        <v>0</v>
      </c>
      <c r="H41" s="14">
        <v>33.019335937500003</v>
      </c>
      <c r="I41" s="16">
        <v>0.40038769531250001</v>
      </c>
      <c r="J41" s="17">
        <v>1.2265625</v>
      </c>
      <c r="K41" s="21" t="s">
        <v>29</v>
      </c>
      <c r="L41" s="15">
        <f>IF(ISNUMBER(E41),(0.000015324364*E41^3-0.00584994855*E41^2+0.016286058705*E41+1000.04105055224),"")</f>
        <v>996.42409332264901</v>
      </c>
      <c r="M41" s="16">
        <f>IF(ISNUMBER(J41),IF(K41="Parallel",0.5,1)*(J41/1000)/(0.25*PI()*(0.0235^2)),"")</f>
        <v>2.8279001884820696</v>
      </c>
      <c r="N41" s="16">
        <f>IF(ISNUMBER(J41),IF(K41="Parallel",0.5,1)*(J41/1000)/(0.25*PI()*(0.0175^2)),"")</f>
        <v>5.0994542990668501</v>
      </c>
      <c r="O41" s="16">
        <f>IF(ISNUMBER(J41),IF(K41="Parallel",0.5*(J41/1000)/(0.25*PI()*(0.0235^2)),IF(K41="Series",(J41/1000)/(0.25*PI()*(0.0175^2)),"")),"")</f>
        <v>5.0994542990668501</v>
      </c>
      <c r="P41" s="16">
        <f>IF(ISNUMBER(J41),IF(K41="Parallel",0.5*(J41/1000)/(0.25*PI()*(0.0175^2)),IF(K41="Series",(J41/1000)/(0.25*PI()*(0.0175^2)),"")),"")</f>
        <v>5.0994542990668501</v>
      </c>
      <c r="Q41" s="17">
        <f>IF(ISNUMBER(N41),0.075+(((G41*1000)-(F41*1000))/(L41*9.81))+(((N41^2)-(M41^2))/(2*9.81)),"")</f>
        <v>0.8481867646056318</v>
      </c>
      <c r="R41" s="17">
        <f>IF(ISNUMBER(N41),IF(K41="Series",(((H41*1000)-(G41*1000))/(L41*9.81))+(((P41^2)-(O41^2))/(2*9.81)),IF(K41="Parallel",0.075+(((H41*1000)-(F41*1000))/(L41*9.81))+(((P41^2)-(O41^2))/(2*9.81)),"")),"")</f>
        <v>3.3779647032047122</v>
      </c>
      <c r="S41" s="16">
        <f>IF(ISNUMBER(Q41),IF(K41="Parallel",(Q41+R41)/2,IF(K41="Series",Q41+R41,Q41)),"")</f>
        <v>4.226151467810344</v>
      </c>
      <c r="T41" s="18">
        <f>IF(ISNUMBER(Q41),(L41*9.81*Q41*J41/1000)*IF(K41="Parallel",0.5,1),"")</f>
        <v>10.169378258476685</v>
      </c>
      <c r="U41" s="18">
        <f>IF(ISNUMBER(R41),(L41*9.81*R41*J41/1000)*IF(K41="Parallel",0.5,1),"")</f>
        <v>40.500279235839841</v>
      </c>
      <c r="V41" s="18">
        <f>IF(ISNUMBER(T41),T41+IF(ISNUMBER(U41),U41,0),"")</f>
        <v>50.669657494316525</v>
      </c>
      <c r="W41" s="18">
        <f>IF(ISNUMBER(I41),2*PI()*D41*I41/60,"")</f>
        <v>52.829911771622939</v>
      </c>
      <c r="X41" s="18">
        <f>IF(ISNUMBER(T41),IF(W41=0,0,(T41/W41)*100),"")</f>
        <v>19.249281169420893</v>
      </c>
      <c r="Y41" s="18">
        <f>IF(ISNUMBER(U41),IF(W41=0,0,(U41/W41)*100),"")</f>
        <v>76.661644658649919</v>
      </c>
      <c r="Z41" s="18">
        <f>IF(ISNUMBER(V41),IF(W41=0,0,(V41/(W41))*100)*IF(K41="Single",1,0.5),"")</f>
        <v>47.955462914035401</v>
      </c>
      <c r="AA41" s="19" t="str">
        <f>IF(SUM($A$1:$A$1000)=0,"",IF(ROW($A41)=2,(14-$A$2)/14,""))</f>
        <v/>
      </c>
    </row>
    <row r="42" spans="1:27" x14ac:dyDescent="0.2">
      <c r="A42" s="67">
        <f t="shared" si="0"/>
        <v>41</v>
      </c>
      <c r="B42" s="20" t="s">
        <v>28</v>
      </c>
      <c r="C42" s="13">
        <v>70</v>
      </c>
      <c r="D42" s="13">
        <f>IF(ISNUMBER(C42),C42*18,"")</f>
        <v>1260</v>
      </c>
      <c r="E42" s="14">
        <v>27.400000000000002</v>
      </c>
      <c r="F42" s="14">
        <v>1.4136718750000001</v>
      </c>
      <c r="G42" s="18">
        <v>0</v>
      </c>
      <c r="H42" s="14">
        <v>31.151269531250001</v>
      </c>
      <c r="I42" s="16">
        <v>0.39729589843750002</v>
      </c>
      <c r="J42" s="17">
        <v>1.2265625</v>
      </c>
      <c r="K42" s="21" t="s">
        <v>29</v>
      </c>
      <c r="L42" s="15">
        <f>IF(ISNUMBER(E42),(0.000015324364*E42^3-0.00584994855*E42^2+0.016286058705*E42+1000.04105055224),"")</f>
        <v>996.4106159821149</v>
      </c>
      <c r="M42" s="16">
        <f>IF(ISNUMBER(J42),IF(K42="Parallel",0.5,1)*(J42/1000)/(0.25*PI()*(0.0235^2)),"")</f>
        <v>2.8279001884820696</v>
      </c>
      <c r="N42" s="16">
        <f>IF(ISNUMBER(J42),IF(K42="Parallel",0.5,1)*(J42/1000)/(0.25*PI()*(0.0175^2)),"")</f>
        <v>5.0994542990668501</v>
      </c>
      <c r="O42" s="16">
        <f>IF(ISNUMBER(J42),IF(K42="Parallel",0.5*(J42/1000)/(0.25*PI()*(0.0235^2)),IF(K42="Series",(J42/1000)/(0.25*PI()*(0.0175^2)),"")),"")</f>
        <v>5.0994542990668501</v>
      </c>
      <c r="P42" s="16">
        <f>IF(ISNUMBER(J42),IF(K42="Parallel",0.5*(J42/1000)/(0.25*PI()*(0.0175^2)),IF(K42="Series",(J42/1000)/(0.25*PI()*(0.0175^2)),"")),"")</f>
        <v>5.0994542990668501</v>
      </c>
      <c r="Q42" s="17">
        <f>IF(ISNUMBER(N42),0.075+(((G42*1000)-(F42*1000))/(L42*9.81))+(((N42^2)-(M42^2))/(2*9.81)),"")</f>
        <v>0.84818480845972044</v>
      </c>
      <c r="R42" s="17">
        <f>IF(ISNUMBER(N42),IF(K42="Series",(((H42*1000)-(G42*1000))/(L42*9.81))+(((P42^2)-(O42^2))/(2*9.81)),IF(K42="Parallel",0.075+(((H42*1000)-(F42*1000))/(L42*9.81))+(((P42^2)-(O42^2))/(2*9.81)),"")),"")</f>
        <v>3.1868997134474903</v>
      </c>
      <c r="S42" s="16">
        <f>IF(ISNUMBER(Q42),IF(K42="Parallel",(Q42+R42)/2,IF(K42="Series",Q42+R42,Q42)),"")</f>
        <v>4.0350845219072111</v>
      </c>
      <c r="T42" s="18">
        <f>IF(ISNUMBER(Q42),(L42*9.81*Q42*J42/1000)*IF(K42="Parallel",0.5,1),"")</f>
        <v>10.169217257450493</v>
      </c>
      <c r="U42" s="18">
        <f>IF(ISNUMBER(R42),(L42*9.81*R42*J42/1000)*IF(K42="Parallel",0.5,1),"")</f>
        <v>38.208979034423827</v>
      </c>
      <c r="V42" s="18">
        <f>IF(ISNUMBER(T42),T42+IF(ISNUMBER(U42),U42,0),"")</f>
        <v>48.378196291874318</v>
      </c>
      <c r="W42" s="18">
        <f>IF(ISNUMBER(I42),2*PI()*D42*I42/60,"")</f>
        <v>52.421958784969476</v>
      </c>
      <c r="X42" s="18">
        <f>IF(ISNUMBER(T42),IF(W42=0,0,(T42/W42)*100),"")</f>
        <v>19.398773897716755</v>
      </c>
      <c r="Y42" s="18">
        <f>IF(ISNUMBER(U42),IF(W42=0,0,(U42/W42)*100),"")</f>
        <v>72.88735468881255</v>
      </c>
      <c r="Z42" s="18">
        <f>IF(ISNUMBER(V42),IF(W42=0,0,(V42/(W42))*100)*IF(K42="Single",1,0.5),"")</f>
        <v>46.143064293264644</v>
      </c>
      <c r="AA42" s="19" t="str">
        <f>IF(SUM($A$1:$A$1000)=0,"",IF(ROW($A42)=2,(14-$A$2)/14,""))</f>
        <v/>
      </c>
    </row>
    <row r="43" spans="1:27" x14ac:dyDescent="0.2">
      <c r="A43" s="67">
        <f t="shared" si="0"/>
        <v>42</v>
      </c>
      <c r="B43" s="20" t="s">
        <v>28</v>
      </c>
      <c r="C43" s="13">
        <v>70</v>
      </c>
      <c r="D43" s="13">
        <f>IF(ISNUMBER(C43),C43*18,"")</f>
        <v>1260</v>
      </c>
      <c r="E43" s="14">
        <v>27.400000000000002</v>
      </c>
      <c r="F43" s="14">
        <v>1.3631835937500001</v>
      </c>
      <c r="G43" s="18">
        <v>0</v>
      </c>
      <c r="H43" s="14">
        <v>29.687109375000002</v>
      </c>
      <c r="I43" s="16">
        <v>0.39884179687499999</v>
      </c>
      <c r="J43" s="17">
        <v>1.244140625</v>
      </c>
      <c r="K43" s="21" t="s">
        <v>29</v>
      </c>
      <c r="L43" s="15">
        <f>IF(ISNUMBER(E43),(0.000015324364*E43^3-0.00584994855*E43^2+0.016286058705*E43+1000.04105055224),"")</f>
        <v>996.4106159821149</v>
      </c>
      <c r="M43" s="16">
        <f>IF(ISNUMBER(J43),IF(K43="Parallel",0.5,1)*(J43/1000)/(0.25*PI()*(0.0235^2)),"")</f>
        <v>2.8684274204826088</v>
      </c>
      <c r="N43" s="16">
        <f>IF(ISNUMBER(J43),IF(K43="Parallel",0.5,1)*(J43/1000)/(0.25*PI()*(0.0175^2)),"")</f>
        <v>5.1725356504865978</v>
      </c>
      <c r="O43" s="16">
        <f>IF(ISNUMBER(J43),IF(K43="Parallel",0.5*(J43/1000)/(0.25*PI()*(0.0235^2)),IF(K43="Series",(J43/1000)/(0.25*PI()*(0.0175^2)),"")),"")</f>
        <v>5.1725356504865978</v>
      </c>
      <c r="P43" s="16">
        <f>IF(ISNUMBER(J43),IF(K43="Parallel",0.5*(J43/1000)/(0.25*PI()*(0.0175^2)),IF(K43="Series",(J43/1000)/(0.25*PI()*(0.0175^2)),"")),"")</f>
        <v>5.1725356504865978</v>
      </c>
      <c r="Q43" s="17">
        <f>IF(ISNUMBER(N43),0.075+(((G43*1000)-(F43*1000))/(L43*9.81))+(((N43^2)-(M43^2))/(2*9.81)),"")</f>
        <v>0.8798450953363447</v>
      </c>
      <c r="R43" s="17">
        <f>IF(ISNUMBER(N43),IF(K43="Series",(((H43*1000)-(G43*1000))/(L43*9.81))+(((P43^2)-(O43^2))/(2*9.81)),IF(K43="Parallel",0.075+(((H43*1000)-(F43*1000))/(L43*9.81))+(((P43^2)-(O43^2))/(2*9.81)),"")),"")</f>
        <v>3.0371102617619523</v>
      </c>
      <c r="S43" s="16">
        <f>IF(ISNUMBER(Q43),IF(K43="Parallel",(Q43+R43)/2,IF(K43="Series",Q43+R43,Q43)),"")</f>
        <v>3.9169553570982969</v>
      </c>
      <c r="T43" s="18">
        <f>IF(ISNUMBER(Q43),(L43*9.81*Q43*J43/1000)*IF(K43="Parallel",0.5,1),"")</f>
        <v>10.699981877397649</v>
      </c>
      <c r="U43" s="18">
        <f>IF(ISNUMBER(R43),(L43*9.81*R43*J43/1000)*IF(K43="Parallel",0.5,1),"")</f>
        <v>36.934938812255865</v>
      </c>
      <c r="V43" s="18">
        <f>IF(ISNUMBER(T43),T43+IF(ISNUMBER(U43),U43,0),"")</f>
        <v>47.634920689653512</v>
      </c>
      <c r="W43" s="18">
        <f>IF(ISNUMBER(I43),2*PI()*D43*I43/60,"")</f>
        <v>52.625935278296204</v>
      </c>
      <c r="X43" s="18">
        <f>IF(ISNUMBER(T43),IF(W43=0,0,(T43/W43)*100),"")</f>
        <v>20.332145777199131</v>
      </c>
      <c r="Y43" s="18">
        <f>IF(ISNUMBER(U43),IF(W43=0,0,(U43/W43)*100),"")</f>
        <v>70.183909543719665</v>
      </c>
      <c r="Z43" s="18">
        <f>IF(ISNUMBER(V43),IF(W43=0,0,(V43/(W43))*100)*IF(K43="Single",1,0.5),"")</f>
        <v>45.258027660459398</v>
      </c>
      <c r="AA43" s="19" t="str">
        <f>IF(SUM($A$1:$A$1000)=0,"",IF(ROW($A43)=2,(14-$A$2)/14,""))</f>
        <v/>
      </c>
    </row>
    <row r="44" spans="1:27" x14ac:dyDescent="0.2">
      <c r="A44" s="67">
        <f t="shared" si="0"/>
        <v>43</v>
      </c>
      <c r="B44" s="20" t="s">
        <v>28</v>
      </c>
      <c r="C44" s="13">
        <v>70</v>
      </c>
      <c r="D44" s="13">
        <f>IF(ISNUMBER(C44),C44*18,"")</f>
        <v>1260</v>
      </c>
      <c r="E44" s="14">
        <v>27.400000000000002</v>
      </c>
      <c r="F44" s="14">
        <v>1.3126953125</v>
      </c>
      <c r="G44" s="18">
        <v>0</v>
      </c>
      <c r="H44" s="14">
        <v>28.52587890625</v>
      </c>
      <c r="I44" s="16">
        <v>0.40193359374999998</v>
      </c>
      <c r="J44" s="17">
        <v>1.263671875</v>
      </c>
      <c r="K44" s="21" t="s">
        <v>29</v>
      </c>
      <c r="L44" s="15">
        <f>IF(ISNUMBER(E44),(0.000015324364*E44^3-0.00584994855*E44^2+0.016286058705*E44+1000.04105055224),"")</f>
        <v>996.4106159821149</v>
      </c>
      <c r="M44" s="16">
        <f>IF(ISNUMBER(J44),IF(K44="Parallel",0.5,1)*(J44/1000)/(0.25*PI()*(0.0235^2)),"")</f>
        <v>2.9134576782609858</v>
      </c>
      <c r="N44" s="16">
        <f>IF(ISNUMBER(J44),IF(K44="Parallel",0.5,1)*(J44/1000)/(0.25*PI()*(0.0175^2)),"")</f>
        <v>5.2537371520640956</v>
      </c>
      <c r="O44" s="16">
        <f>IF(ISNUMBER(J44),IF(K44="Parallel",0.5*(J44/1000)/(0.25*PI()*(0.0235^2)),IF(K44="Series",(J44/1000)/(0.25*PI()*(0.0175^2)),"")),"")</f>
        <v>5.2537371520640956</v>
      </c>
      <c r="P44" s="16">
        <f>IF(ISNUMBER(J44),IF(K44="Parallel",0.5*(J44/1000)/(0.25*PI()*(0.0175^2)),IF(K44="Series",(J44/1000)/(0.25*PI()*(0.0175^2)),"")),"")</f>
        <v>5.2537371520640956</v>
      </c>
      <c r="Q44" s="17">
        <f>IF(ISNUMBER(N44),0.075+(((G44*1000)-(F44*1000))/(L44*9.81))+(((N44^2)-(M44^2))/(2*9.81)),"")</f>
        <v>0.91489145327609445</v>
      </c>
      <c r="R44" s="17">
        <f>IF(ISNUMBER(N44),IF(K44="Series",(((H44*1000)-(G44*1000))/(L44*9.81))+(((P44^2)-(O44^2))/(2*9.81)),IF(K44="Parallel",0.075+(((H44*1000)-(F44*1000))/(L44*9.81))+(((P44^2)-(O44^2))/(2*9.81)),"")),"")</f>
        <v>2.9183117311148004</v>
      </c>
      <c r="S44" s="16">
        <f>IF(ISNUMBER(Q44),IF(K44="Parallel",(Q44+R44)/2,IF(K44="Series",Q44+R44,Q44)),"")</f>
        <v>3.8332031843908947</v>
      </c>
      <c r="T44" s="18">
        <f>IF(ISNUMBER(Q44),(L44*9.81*Q44*J44/1000)*IF(K44="Parallel",0.5,1),"")</f>
        <v>11.300853464323252</v>
      </c>
      <c r="U44" s="18">
        <f>IF(ISNUMBER(R44),(L44*9.81*R44*J44/1000)*IF(K44="Parallel",0.5,1),"")</f>
        <v>36.04735088348388</v>
      </c>
      <c r="V44" s="18">
        <f>IF(ISNUMBER(T44),T44+IF(ISNUMBER(U44),U44,0),"")</f>
        <v>47.348204347807133</v>
      </c>
      <c r="W44" s="18">
        <f>IF(ISNUMBER(I44),2*PI()*D44*I44/60,"")</f>
        <v>53.03388826494966</v>
      </c>
      <c r="X44" s="18">
        <f>IF(ISNUMBER(T44),IF(W44=0,0,(T44/W44)*100),"")</f>
        <v>21.30874019243284</v>
      </c>
      <c r="Y44" s="18">
        <f>IF(ISNUMBER(U44),IF(W44=0,0,(U44/W44)*100),"")</f>
        <v>67.970409228522925</v>
      </c>
      <c r="Z44" s="18">
        <f>IF(ISNUMBER(V44),IF(W44=0,0,(V44/(W44))*100)*IF(K44="Single",1,0.5),"")</f>
        <v>44.639574710477888</v>
      </c>
      <c r="AA44" s="19" t="str">
        <f>IF(SUM($A$1:$A$1000)=0,"",IF(ROW($A44)=2,(14-$A$2)/14,""))</f>
        <v/>
      </c>
    </row>
    <row r="45" spans="1:27" x14ac:dyDescent="0.2">
      <c r="A45" s="67">
        <f t="shared" si="0"/>
        <v>44</v>
      </c>
      <c r="B45" s="47" t="s">
        <v>28</v>
      </c>
      <c r="C45" s="40">
        <v>70</v>
      </c>
      <c r="D45" s="40">
        <v>1260</v>
      </c>
      <c r="E45" s="41">
        <v>32.9</v>
      </c>
      <c r="F45" s="41">
        <v>1.2117187500000002</v>
      </c>
      <c r="G45" s="45">
        <v>0</v>
      </c>
      <c r="H45" s="41">
        <v>27.314160156250001</v>
      </c>
      <c r="I45" s="43">
        <v>0.41430078124999997</v>
      </c>
      <c r="J45" s="44">
        <v>1.263671875</v>
      </c>
      <c r="K45" s="48" t="s">
        <v>29</v>
      </c>
      <c r="L45" s="42">
        <v>994.7905394287742</v>
      </c>
      <c r="M45" s="43">
        <v>2.9134576782609889</v>
      </c>
      <c r="N45" s="43">
        <v>5.253737152064101</v>
      </c>
      <c r="O45" s="43">
        <v>5.253737152064101</v>
      </c>
      <c r="P45" s="43">
        <v>5.253737152064101</v>
      </c>
      <c r="Q45" s="44">
        <v>0.92501987793255391</v>
      </c>
      <c r="R45" s="44">
        <v>2.7988988117437099</v>
      </c>
      <c r="S45" s="43">
        <v>3.7239186896762639</v>
      </c>
      <c r="T45" s="45">
        <v>11.407383416561661</v>
      </c>
      <c r="U45" s="45">
        <v>34.516135978698721</v>
      </c>
      <c r="V45" s="45">
        <v>45.923519395260385</v>
      </c>
      <c r="W45" s="45">
        <v>54.665700211563447</v>
      </c>
      <c r="X45" s="45">
        <v>20.867533704706219</v>
      </c>
      <c r="Y45" s="45">
        <v>63.140389394294296</v>
      </c>
      <c r="Z45" s="45">
        <v>42.003961549500261</v>
      </c>
      <c r="AA45" s="46" t="s">
        <v>28</v>
      </c>
    </row>
    <row r="46" spans="1:27" x14ac:dyDescent="0.2">
      <c r="A46" s="67">
        <f t="shared" si="0"/>
        <v>45</v>
      </c>
      <c r="B46" s="47" t="s">
        <v>28</v>
      </c>
      <c r="C46" s="40">
        <v>70</v>
      </c>
      <c r="D46" s="40">
        <f>IF(ISNUMBER(C46),C46*18,"")</f>
        <v>1260</v>
      </c>
      <c r="E46" s="41">
        <v>26.400000000000002</v>
      </c>
      <c r="F46" s="41">
        <v>1.2117187500000002</v>
      </c>
      <c r="G46" s="45">
        <v>0</v>
      </c>
      <c r="H46" s="41">
        <v>26.960742187500003</v>
      </c>
      <c r="I46" s="43">
        <v>0.37719921875000001</v>
      </c>
      <c r="J46" s="44">
        <v>1.283203125</v>
      </c>
      <c r="K46" s="48" t="s">
        <v>29</v>
      </c>
      <c r="L46" s="42">
        <f>IF(ISNUMBER(E46),(0.000015324364*E46^3-0.00584994855*E46^2+0.016286058705*E46+1000.04105055224),"")</f>
        <v>996.67578673520677</v>
      </c>
      <c r="M46" s="43">
        <f>IF(ISNUMBER(J46),IF(K46="Parallel",0.5,1)*(J46/1000)/(0.25*PI()*(0.0235^2)),"")</f>
        <v>2.9584879360393628</v>
      </c>
      <c r="N46" s="43">
        <f>IF(ISNUMBER(J46),IF(K46="Parallel",0.5,1)*(J46/1000)/(0.25*PI()*(0.0175^2)),"")</f>
        <v>5.3349386536415935</v>
      </c>
      <c r="O46" s="43">
        <f>IF(ISNUMBER(J46),IF(K46="Parallel",0.5*(J46/1000)/(0.25*PI()*(0.0235^2)),IF(K46="Series",(J46/1000)/(0.25*PI()*(0.0175^2)),"")),"")</f>
        <v>5.3349386536415935</v>
      </c>
      <c r="P46" s="43">
        <f>IF(ISNUMBER(J46),IF(K46="Parallel",0.5*(J46/1000)/(0.25*PI()*(0.0175^2)),IF(K46="Series",(J46/1000)/(0.25*PI()*(0.0175^2)),"")),"")</f>
        <v>5.3349386536415935</v>
      </c>
      <c r="Q46" s="44">
        <f>IF(ISNUMBER(N46),0.075+(((G46*1000)-(F46*1000))/(L46*9.81))+(((N46^2)-(M46^2))/(2*9.81)),"")</f>
        <v>0.95560138522359273</v>
      </c>
      <c r="R46" s="44">
        <f>IF(ISNUMBER(N46),IF(K46="Series",(((H46*1000)-(G46*1000))/(L46*9.81))+(((P46^2)-(O46^2))/(2*9.81)),IF(K46="Parallel",0.075+(((H46*1000)-(F46*1000))/(L46*9.81))+(((P46^2)-(O46^2))/(2*9.81)),"")),"")</f>
        <v>2.7574581411623802</v>
      </c>
      <c r="S46" s="43">
        <f>IF(ISNUMBER(Q46),IF(K46="Parallel",(Q46+R46)/2,IF(K46="Series",Q46+R46,Q46)),"")</f>
        <v>3.7130595263859729</v>
      </c>
      <c r="T46" s="45">
        <f>IF(ISNUMBER(Q46),(L46*9.81*Q46*J46/1000)*IF(K46="Parallel",0.5,1),"")</f>
        <v>11.989334972706452</v>
      </c>
      <c r="U46" s="45">
        <f>IF(ISNUMBER(R46),(L46*9.81*R46*J46/1000)*IF(K46="Parallel",0.5,1),"")</f>
        <v>34.596108627319346</v>
      </c>
      <c r="V46" s="45">
        <f>IF(ISNUMBER(T46),T46+IF(ISNUMBER(U46),U46,0),"")</f>
        <v>46.585443600025798</v>
      </c>
      <c r="W46" s="45">
        <f>IF(ISNUMBER(I46),2*PI()*D46*I46/60,"")</f>
        <v>49.770264371721993</v>
      </c>
      <c r="X46" s="45">
        <f>IF(ISNUMBER(T46),IF(W46=0,0,(T46/W46)*100),"")</f>
        <v>24.0893536011001</v>
      </c>
      <c r="Y46" s="45">
        <f>IF(ISNUMBER(U46),IF(W46=0,0,(U46/W46)*100),"")</f>
        <v>69.511603090812287</v>
      </c>
      <c r="Z46" s="45">
        <f>IF(ISNUMBER(V46),IF(W46=0,0,(V46/(W46))*100)*IF(K46="Single",1,0.5),"")</f>
        <v>46.800478345956186</v>
      </c>
      <c r="AA46" s="46" t="str">
        <f>IF(SUM($A$1:$A$1000)=0,"",IF(ROW($A46)=2,(14-$A$2)/14,""))</f>
        <v/>
      </c>
    </row>
    <row r="47" spans="1:27" x14ac:dyDescent="0.2">
      <c r="A47" s="67">
        <f t="shared" si="0"/>
        <v>46</v>
      </c>
      <c r="B47" s="47" t="s">
        <v>28</v>
      </c>
      <c r="C47" s="40">
        <v>70</v>
      </c>
      <c r="D47" s="40">
        <f>IF(ISNUMBER(C47),C47*18,"")</f>
        <v>1260</v>
      </c>
      <c r="E47" s="41">
        <v>26.55</v>
      </c>
      <c r="F47" s="41">
        <v>1.06025390625</v>
      </c>
      <c r="G47" s="45">
        <v>0</v>
      </c>
      <c r="H47" s="41">
        <v>26.708300781250003</v>
      </c>
      <c r="I47" s="43">
        <v>0.38029101562500001</v>
      </c>
      <c r="J47" s="44">
        <v>1.283203125</v>
      </c>
      <c r="K47" s="48" t="s">
        <v>29</v>
      </c>
      <c r="L47" s="42">
        <f>IF(ISNUMBER(E47),(0.000015324364*E47^3-0.00584994855*E47^2+0.016286058705*E47+1000.04105055224),"")</f>
        <v>996.63659999832066</v>
      </c>
      <c r="M47" s="43">
        <f>IF(ISNUMBER(J47),IF(K47="Parallel",0.5,1)*(J47/1000)/(0.25*PI()*(0.0235^2)),"")</f>
        <v>2.9584879360393628</v>
      </c>
      <c r="N47" s="43">
        <f>IF(ISNUMBER(J47),IF(K47="Parallel",0.5,1)*(J47/1000)/(0.25*PI()*(0.0175^2)),"")</f>
        <v>5.3349386536415935</v>
      </c>
      <c r="O47" s="43">
        <f>IF(ISNUMBER(J47),IF(K47="Parallel",0.5*(J47/1000)/(0.25*PI()*(0.0235^2)),IF(K47="Series",(J47/1000)/(0.25*PI()*(0.0175^2)),"")),"")</f>
        <v>5.3349386536415935</v>
      </c>
      <c r="P47" s="43">
        <f>IF(ISNUMBER(J47),IF(K47="Parallel",0.5*(J47/1000)/(0.25*PI()*(0.0175^2)),IF(K47="Series",(J47/1000)/(0.25*PI()*(0.0175^2)),"")),"")</f>
        <v>5.3349386536415935</v>
      </c>
      <c r="Q47" s="44">
        <f>IF(ISNUMBER(N47),0.075+(((G47*1000)-(F47*1000))/(L47*9.81))+(((N47^2)-(M47^2))/(2*9.81)),"")</f>
        <v>0.97108845936980892</v>
      </c>
      <c r="R47" s="44">
        <f>IF(ISNUMBER(N47),IF(K47="Series",(((H47*1000)-(G47*1000))/(L47*9.81))+(((P47^2)-(O47^2))/(2*9.81)),IF(K47="Parallel",0.075+(((H47*1000)-(F47*1000))/(L47*9.81))+(((P47^2)-(O47^2))/(2*9.81)),"")),"")</f>
        <v>2.7317466499848022</v>
      </c>
      <c r="S47" s="43">
        <f>IF(ISNUMBER(Q47),IF(K47="Parallel",(Q47+R47)/2,IF(K47="Series",Q47+R47,Q47)),"")</f>
        <v>3.702835109354611</v>
      </c>
      <c r="T47" s="45">
        <f>IF(ISNUMBER(Q47),(L47*9.81*Q47*J47/1000)*IF(K47="Parallel",0.5,1),"")</f>
        <v>12.183162609672319</v>
      </c>
      <c r="U47" s="45">
        <f>IF(ISNUMBER(R47),(L47*9.81*R47*J47/1000)*IF(K47="Parallel",0.5,1),"")</f>
        <v>34.272175025939951</v>
      </c>
      <c r="V47" s="45">
        <f>IF(ISNUMBER(T47),T47+IF(ISNUMBER(U47),U47,0),"")</f>
        <v>46.455337635612267</v>
      </c>
      <c r="W47" s="45">
        <f>IF(ISNUMBER(I47),2*PI()*D47*I47/60,"")</f>
        <v>50.178217358375456</v>
      </c>
      <c r="X47" s="45">
        <f>IF(ISNUMBER(T47),IF(W47=0,0,(T47/W47)*100),"")</f>
        <v>24.279783641295055</v>
      </c>
      <c r="Y47" s="45">
        <f>IF(ISNUMBER(U47),IF(W47=0,0,(U47/W47)*100),"")</f>
        <v>68.30090192556321</v>
      </c>
      <c r="Z47" s="45">
        <f>IF(ISNUMBER(V47),IF(W47=0,0,(V47/(W47))*100)*IF(K47="Single",1,0.5),"")</f>
        <v>46.290342783429125</v>
      </c>
      <c r="AA47" s="46" t="str">
        <f>IF(SUM($A$1:$A$1000)=0,"",IF(ROW($A47)=2,(14-$A$2)/14,""))</f>
        <v/>
      </c>
    </row>
    <row r="48" spans="1:27" x14ac:dyDescent="0.2">
      <c r="A48" s="67">
        <f t="shared" si="0"/>
        <v>47</v>
      </c>
      <c r="B48" s="56" t="s">
        <v>28</v>
      </c>
      <c r="C48" s="49">
        <v>70</v>
      </c>
      <c r="D48" s="49">
        <f>IF(ISNUMBER(C48),C48*18,"")</f>
        <v>1260</v>
      </c>
      <c r="E48" s="50">
        <v>26.650000000000002</v>
      </c>
      <c r="F48" s="50">
        <v>1.26220703125</v>
      </c>
      <c r="G48" s="54">
        <v>0</v>
      </c>
      <c r="H48" s="50">
        <v>29.333691406250001</v>
      </c>
      <c r="I48" s="52">
        <v>0.386474609375</v>
      </c>
      <c r="J48" s="53">
        <v>1.283203125</v>
      </c>
      <c r="K48" s="57" t="s">
        <v>29</v>
      </c>
      <c r="L48" s="51">
        <f>IF(ISNUMBER(E48),(0.000015324364*E48^3-0.00584994855*E48^2+0.016286058705*E48+1000.04105055224),"")</f>
        <v>996.61035975383379</v>
      </c>
      <c r="M48" s="52">
        <f>IF(ISNUMBER(J48),IF(K48="Parallel",0.5,1)*(J48/1000)/(0.25*PI()*(0.0235^2)),"")</f>
        <v>2.9584879360393628</v>
      </c>
      <c r="N48" s="52">
        <f>IF(ISNUMBER(J48),IF(K48="Parallel",0.5,1)*(J48/1000)/(0.25*PI()*(0.0175^2)),"")</f>
        <v>5.3349386536415935</v>
      </c>
      <c r="O48" s="52">
        <f>IF(ISNUMBER(J48),IF(K48="Parallel",0.5*(J48/1000)/(0.25*PI()*(0.0235^2)),IF(K48="Series",(J48/1000)/(0.25*PI()*(0.0175^2)),"")),"")</f>
        <v>5.3349386536415935</v>
      </c>
      <c r="P48" s="52">
        <f>IF(ISNUMBER(J48),IF(K48="Parallel",0.5*(J48/1000)/(0.25*PI()*(0.0175^2)),IF(K48="Series",(J48/1000)/(0.25*PI()*(0.0175^2)),"")),"")</f>
        <v>5.3349386536415935</v>
      </c>
      <c r="Q48" s="53">
        <f>IF(ISNUMBER(N48),0.075+(((G48*1000)-(F48*1000))/(L48*9.81))+(((N48^2)-(M48^2))/(2*9.81)),"")</f>
        <v>0.95042913094357473</v>
      </c>
      <c r="R48" s="53">
        <f>IF(ISNUMBER(N48),IF(K48="Series",(((H48*1000)-(G48*1000))/(L48*9.81))+(((P48^2)-(O48^2))/(2*9.81)),IF(K48="Parallel",0.075+(((H48*1000)-(F48*1000))/(L48*9.81))+(((P48^2)-(O48^2))/(2*9.81)),"")),"")</f>
        <v>3.000352726573853</v>
      </c>
      <c r="S48" s="52">
        <f>IF(ISNUMBER(Q48),IF(K48="Parallel",(Q48+R48)/2,IF(K48="Series",Q48+R48,Q48)),"")</f>
        <v>3.9507818575174278</v>
      </c>
      <c r="T48" s="54">
        <f>IF(ISNUMBER(Q48),(L48*9.81*Q48*J48/1000)*IF(K48="Parallel",0.5,1),"")</f>
        <v>11.923659139645149</v>
      </c>
      <c r="U48" s="54">
        <f>IF(ISNUMBER(R48),(L48*9.81*R48*J48/1000)*IF(K48="Parallel",0.5,1),"")</f>
        <v>37.641084480285642</v>
      </c>
      <c r="V48" s="54">
        <f>IF(ISNUMBER(T48),T48+IF(ISNUMBER(U48),U48,0),"")</f>
        <v>49.564743619930795</v>
      </c>
      <c r="W48" s="54">
        <f>IF(ISNUMBER(I48),2*PI()*D48*I48/60,"")</f>
        <v>50.994123331682367</v>
      </c>
      <c r="X48" s="54">
        <f>IF(ISNUMBER(T48),IF(W48=0,0,(T48/W48)*100),"")</f>
        <v>23.382418130986959</v>
      </c>
      <c r="Y48" s="54">
        <f>IF(ISNUMBER(U48),IF(W48=0,0,(U48/W48)*100),"")</f>
        <v>73.814553562291451</v>
      </c>
      <c r="Z48" s="54">
        <f>IF(ISNUMBER(V48),IF(W48=0,0,(V48/(W48))*100)*IF(K48="Single",1,0.5),"")</f>
        <v>48.598485846639207</v>
      </c>
      <c r="AA48" s="55" t="str">
        <f>IF(SUM($A$1:$A$1000)=0,"",IF(ROW($A48)=2,(14-$A$2)/14,""))</f>
        <v/>
      </c>
    </row>
    <row r="49" spans="1:27" x14ac:dyDescent="0.2">
      <c r="A49" s="67">
        <f t="shared" si="0"/>
        <v>48</v>
      </c>
      <c r="B49" s="56" t="s">
        <v>28</v>
      </c>
      <c r="C49" s="49">
        <v>70</v>
      </c>
      <c r="D49" s="49">
        <f>IF(ISNUMBER(C49),C49*18,"")</f>
        <v>1260</v>
      </c>
      <c r="E49" s="50">
        <v>27.400000000000002</v>
      </c>
      <c r="F49" s="50">
        <v>1.3126953125</v>
      </c>
      <c r="G49" s="54">
        <v>0</v>
      </c>
      <c r="H49" s="50">
        <v>28.222949218750003</v>
      </c>
      <c r="I49" s="52">
        <v>0.40502539062499998</v>
      </c>
      <c r="J49" s="53">
        <v>1.283203125</v>
      </c>
      <c r="K49" s="57" t="s">
        <v>29</v>
      </c>
      <c r="L49" s="51">
        <f>IF(ISNUMBER(E49),(0.000015324364*E49^3-0.00584994855*E49^2+0.016286058705*E49+1000.04105055224),"")</f>
        <v>996.4106159821149</v>
      </c>
      <c r="M49" s="52">
        <f>IF(ISNUMBER(J49),IF(K49="Parallel",0.5,1)*(J49/1000)/(0.25*PI()*(0.0235^2)),"")</f>
        <v>2.9584879360393628</v>
      </c>
      <c r="N49" s="52">
        <f>IF(ISNUMBER(J49),IF(K49="Parallel",0.5,1)*(J49/1000)/(0.25*PI()*(0.0175^2)),"")</f>
        <v>5.3349386536415935</v>
      </c>
      <c r="O49" s="52">
        <f>IF(ISNUMBER(J49),IF(K49="Parallel",0.5*(J49/1000)/(0.25*PI()*(0.0235^2)),IF(K49="Series",(J49/1000)/(0.25*PI()*(0.0175^2)),"")),"")</f>
        <v>5.3349386536415935</v>
      </c>
      <c r="P49" s="52">
        <f>IF(ISNUMBER(J49),IF(K49="Parallel",0.5*(J49/1000)/(0.25*PI()*(0.0175^2)),IF(K49="Series",(J49/1000)/(0.25*PI()*(0.0175^2)),"")),"")</f>
        <v>5.3349386536415935</v>
      </c>
      <c r="Q49" s="53">
        <f>IF(ISNUMBER(N49),0.075+(((G49*1000)-(F49*1000))/(L49*9.81))+(((N49^2)-(M49^2))/(2*9.81)),"")</f>
        <v>0.94523809703083805</v>
      </c>
      <c r="R49" s="53">
        <f>IF(ISNUMBER(N49),IF(K49="Series",(((H49*1000)-(G49*1000))/(L49*9.81))+(((P49^2)-(O49^2))/(2*9.81)),IF(K49="Parallel",0.075+(((H49*1000)-(F49*1000))/(L49*9.81))+(((P49^2)-(O49^2))/(2*9.81)),"")),"")</f>
        <v>2.8873208100764138</v>
      </c>
      <c r="S49" s="52">
        <f>IF(ISNUMBER(Q49),IF(K49="Parallel",(Q49+R49)/2,IF(K49="Series",Q49+R49,Q49)),"")</f>
        <v>3.8325589071072521</v>
      </c>
      <c r="T49" s="54">
        <f>IF(ISNUMBER(Q49),(L49*9.81*Q49*J49/1000)*IF(K49="Parallel",0.5,1),"")</f>
        <v>11.856158023297226</v>
      </c>
      <c r="U49" s="54">
        <f>IF(ISNUMBER(R49),(L49*9.81*R49*J49/1000)*IF(K49="Parallel",0.5,1),"")</f>
        <v>36.215776634216319</v>
      </c>
      <c r="V49" s="54">
        <f>IF(ISNUMBER(T49),T49+IF(ISNUMBER(U49),U49,0),"")</f>
        <v>48.071934657513545</v>
      </c>
      <c r="W49" s="54">
        <f>IF(ISNUMBER(I49),2*PI()*D49*I49/60,"")</f>
        <v>53.441841251603122</v>
      </c>
      <c r="X49" s="54">
        <f>IF(ISNUMBER(T49),IF(W49=0,0,(T49/W49)*100),"")</f>
        <v>22.185160064898721</v>
      </c>
      <c r="Y49" s="54">
        <f>IF(ISNUMBER(U49),IF(W49=0,0,(U49/W49)*100),"")</f>
        <v>67.766708230940552</v>
      </c>
      <c r="Z49" s="54">
        <f>IF(ISNUMBER(V49),IF(W49=0,0,(V49/(W49))*100)*IF(K49="Single",1,0.5),"")</f>
        <v>44.975934147919638</v>
      </c>
      <c r="AA49" s="55" t="str">
        <f>IF(SUM($A$1:$A$1000)=0,"",IF(ROW($A49)=2,(14-$A$2)/14,""))</f>
        <v/>
      </c>
    </row>
    <row r="50" spans="1:27" x14ac:dyDescent="0.2">
      <c r="A50" s="67">
        <f t="shared" si="0"/>
        <v>49</v>
      </c>
      <c r="B50" s="56" t="s">
        <v>28</v>
      </c>
      <c r="C50" s="49">
        <v>70</v>
      </c>
      <c r="D50" s="49">
        <f>IF(ISNUMBER(C50),C50*18,"")</f>
        <v>1260</v>
      </c>
      <c r="E50" s="50">
        <v>27.450000000000003</v>
      </c>
      <c r="F50" s="50">
        <v>1.1612304687500001</v>
      </c>
      <c r="G50" s="54">
        <v>0</v>
      </c>
      <c r="H50" s="50">
        <v>26.809277343750001</v>
      </c>
      <c r="I50" s="52">
        <v>0.40657128906250001</v>
      </c>
      <c r="J50" s="53">
        <v>1.283203125</v>
      </c>
      <c r="K50" s="57" t="s">
        <v>29</v>
      </c>
      <c r="L50" s="51">
        <f>IF(ISNUMBER(E50),(0.000015324364*E50^3-0.00584994855*E50^2+0.016286058705*E50+1000.04105055224),"")</f>
        <v>996.39711569015162</v>
      </c>
      <c r="M50" s="52">
        <f>IF(ISNUMBER(J50),IF(K50="Parallel",0.5,1)*(J50/1000)/(0.25*PI()*(0.0235^2)),"")</f>
        <v>2.9584879360393628</v>
      </c>
      <c r="N50" s="52">
        <f>IF(ISNUMBER(J50),IF(K50="Parallel",0.5,1)*(J50/1000)/(0.25*PI()*(0.0175^2)),"")</f>
        <v>5.3349386536415935</v>
      </c>
      <c r="O50" s="52">
        <f>IF(ISNUMBER(J50),IF(K50="Parallel",0.5*(J50/1000)/(0.25*PI()*(0.0235^2)),IF(K50="Series",(J50/1000)/(0.25*PI()*(0.0175^2)),"")),"")</f>
        <v>5.3349386536415935</v>
      </c>
      <c r="P50" s="52">
        <f>IF(ISNUMBER(J50),IF(K50="Parallel",0.5*(J50/1000)/(0.25*PI()*(0.0175^2)),IF(K50="Series",(J50/1000)/(0.25*PI()*(0.0175^2)),"")),"")</f>
        <v>5.3349386536415935</v>
      </c>
      <c r="Q50" s="53">
        <f>IF(ISNUMBER(N50),0.075+(((G50*1000)-(F50*1000))/(L50*9.81))+(((N50^2)-(M50^2))/(2*9.81)),"")</f>
        <v>0.96073194793592975</v>
      </c>
      <c r="R50" s="53">
        <f>IF(ISNUMBER(N50),IF(K50="Series",(((H50*1000)-(G50*1000))/(L50*9.81))+(((P50^2)-(O50^2))/(2*9.81)),IF(K50="Parallel",0.075+(((H50*1000)-(F50*1000))/(L50*9.81))+(((P50^2)-(O50^2))/(2*9.81)),"")),"")</f>
        <v>2.7427336729880611</v>
      </c>
      <c r="S50" s="52">
        <f>IF(ISNUMBER(Q50),IF(K50="Parallel",(Q50+R50)/2,IF(K50="Series",Q50+R50,Q50)),"")</f>
        <v>3.7034656209239909</v>
      </c>
      <c r="T50" s="54">
        <f>IF(ISNUMBER(Q50),(L50*9.81*Q50*J50/1000)*IF(K50="Parallel",0.5,1),"")</f>
        <v>12.050334723388334</v>
      </c>
      <c r="U50" s="54">
        <f>IF(ISNUMBER(R50),(L50*9.81*R50*J50/1000)*IF(K50="Parallel",0.5,1),"")</f>
        <v>34.401748466491696</v>
      </c>
      <c r="V50" s="54">
        <f>IF(ISNUMBER(T50),T50+IF(ISNUMBER(U50),U50,0),"")</f>
        <v>46.452083189880028</v>
      </c>
      <c r="W50" s="54">
        <f>IF(ISNUMBER(I50),2*PI()*D50*I50/60,"")</f>
        <v>53.645817744929857</v>
      </c>
      <c r="X50" s="54">
        <f>IF(ISNUMBER(T50),IF(W50=0,0,(T50/W50)*100),"")</f>
        <v>22.462766399953381</v>
      </c>
      <c r="Y50" s="54">
        <f>IF(ISNUMBER(U50),IF(W50=0,0,(U50/W50)*100),"")</f>
        <v>64.127549756184038</v>
      </c>
      <c r="Z50" s="54">
        <f>IF(ISNUMBER(V50),IF(W50=0,0,(V50/(W50))*100)*IF(K50="Single",1,0.5),"")</f>
        <v>43.29515807806871</v>
      </c>
      <c r="AA50" s="55" t="str">
        <f>IF(SUM($A$1:$A$1000)=0,"",IF(ROW($A50)=2,(14-$A$2)/14,""))</f>
        <v/>
      </c>
    </row>
    <row r="51" spans="1:27" x14ac:dyDescent="0.2">
      <c r="A51" s="67">
        <f t="shared" si="0"/>
        <v>50</v>
      </c>
      <c r="B51" s="56" t="s">
        <v>28</v>
      </c>
      <c r="C51" s="49">
        <v>70</v>
      </c>
      <c r="D51" s="49">
        <f>IF(ISNUMBER(C51),C51*18,"")</f>
        <v>1260</v>
      </c>
      <c r="E51" s="50">
        <v>27.450000000000003</v>
      </c>
      <c r="F51" s="50">
        <v>1.4136718750000001</v>
      </c>
      <c r="G51" s="54">
        <v>0</v>
      </c>
      <c r="H51" s="50">
        <v>25.395605468750002</v>
      </c>
      <c r="I51" s="52">
        <v>0.40502539062499998</v>
      </c>
      <c r="J51" s="53">
        <v>1.283203125</v>
      </c>
      <c r="K51" s="57" t="s">
        <v>29</v>
      </c>
      <c r="L51" s="51">
        <f>IF(ISNUMBER(E51),(0.000015324364*E51^3-0.00584994855*E51^2+0.016286058705*E51+1000.04105055224),"")</f>
        <v>996.39711569015162</v>
      </c>
      <c r="M51" s="52">
        <f>IF(ISNUMBER(J51),IF(K51="Parallel",0.5,1)*(J51/1000)/(0.25*PI()*(0.0235^2)),"")</f>
        <v>2.9584879360393628</v>
      </c>
      <c r="N51" s="52">
        <f>IF(ISNUMBER(J51),IF(K51="Parallel",0.5,1)*(J51/1000)/(0.25*PI()*(0.0175^2)),"")</f>
        <v>5.3349386536415935</v>
      </c>
      <c r="O51" s="52">
        <f>IF(ISNUMBER(J51),IF(K51="Parallel",0.5*(J51/1000)/(0.25*PI()*(0.0235^2)),IF(K51="Series",(J51/1000)/(0.25*PI()*(0.0175^2)),"")),"")</f>
        <v>5.3349386536415935</v>
      </c>
      <c r="P51" s="52">
        <f>IF(ISNUMBER(J51),IF(K51="Parallel",0.5*(J51/1000)/(0.25*PI()*(0.0175^2)),IF(K51="Series",(J51/1000)/(0.25*PI()*(0.0175^2)),"")),"")</f>
        <v>5.3349386536415935</v>
      </c>
      <c r="Q51" s="53">
        <f>IF(ISNUMBER(N51),0.075+(((G51*1000)-(F51*1000))/(L51*9.81))+(((N51^2)-(M51^2))/(2*9.81)),"")</f>
        <v>0.93490583048783127</v>
      </c>
      <c r="R51" s="53">
        <f>IF(ISNUMBER(N51),IF(K51="Series",(((H51*1000)-(G51*1000))/(L51*9.81))+(((P51^2)-(O51^2))/(2*9.81)),IF(K51="Parallel",0.075+(((H51*1000)-(F51*1000))/(L51*9.81))+(((P51^2)-(O51^2))/(2*9.81)),"")),"")</f>
        <v>2.5981074152787098</v>
      </c>
      <c r="S51" s="52">
        <f>IF(ISNUMBER(Q51),IF(K51="Parallel",(Q51+R51)/2,IF(K51="Series",Q51+R51,Q51)),"")</f>
        <v>3.5330132457665409</v>
      </c>
      <c r="T51" s="54">
        <f>IF(ISNUMBER(Q51),(L51*9.81*Q51*J51/1000)*IF(K51="Parallel",0.5,1),"")</f>
        <v>11.726401122008939</v>
      </c>
      <c r="U51" s="54">
        <f>IF(ISNUMBER(R51),(L51*9.81*R51*J51/1000)*IF(K51="Parallel",0.5,1),"")</f>
        <v>32.587720298767096</v>
      </c>
      <c r="V51" s="54">
        <f>IF(ISNUMBER(T51),T51+IF(ISNUMBER(U51),U51,0),"")</f>
        <v>44.314121420776033</v>
      </c>
      <c r="W51" s="54">
        <f>IF(ISNUMBER(I51),2*PI()*D51*I51/60,"")</f>
        <v>53.441841251603122</v>
      </c>
      <c r="X51" s="54">
        <f>IF(ISNUMBER(T51),IF(W51=0,0,(T51/W51)*100),"")</f>
        <v>21.942359857702652</v>
      </c>
      <c r="Y51" s="54">
        <f>IF(ISNUMBER(U51),IF(W51=0,0,(U51/W51)*100),"")</f>
        <v>60.977914562009119</v>
      </c>
      <c r="Z51" s="54">
        <f>IF(ISNUMBER(V51),IF(W51=0,0,(V51/(W51))*100)*IF(K51="Single",1,0.5),"")</f>
        <v>41.46013720985588</v>
      </c>
      <c r="AA51" s="55" t="str">
        <f>IF(SUM($A$1:$A$1000)=0,"",IF(ROW($A51)=2,(14-$A$2)/14,""))</f>
        <v/>
      </c>
    </row>
    <row r="52" spans="1:27" x14ac:dyDescent="0.2">
      <c r="A52" s="67">
        <f t="shared" si="0"/>
        <v>51</v>
      </c>
      <c r="B52" s="56" t="s">
        <v>28</v>
      </c>
      <c r="C52" s="49">
        <v>70</v>
      </c>
      <c r="D52" s="49">
        <v>1260</v>
      </c>
      <c r="E52" s="50">
        <v>32.550000000000004</v>
      </c>
      <c r="F52" s="50">
        <v>1.4136718750000001</v>
      </c>
      <c r="G52" s="54">
        <v>0</v>
      </c>
      <c r="H52" s="50">
        <v>25.193652343750003</v>
      </c>
      <c r="I52" s="52">
        <v>0.42512207031249999</v>
      </c>
      <c r="J52" s="53">
        <v>1.283203125</v>
      </c>
      <c r="K52" s="57" t="s">
        <v>29</v>
      </c>
      <c r="L52" s="51">
        <v>994.90161502357944</v>
      </c>
      <c r="M52" s="52">
        <v>2.9584879360393659</v>
      </c>
      <c r="N52" s="52">
        <v>5.3349386536415988</v>
      </c>
      <c r="O52" s="52">
        <v>5.3349386536415988</v>
      </c>
      <c r="P52" s="52">
        <v>5.3349386536415988</v>
      </c>
      <c r="Q52" s="53">
        <v>0.93468843344922947</v>
      </c>
      <c r="R52" s="53">
        <v>2.581320847115347</v>
      </c>
      <c r="S52" s="52">
        <v>3.5160092805645764</v>
      </c>
      <c r="T52" s="54">
        <v>11.706078179770774</v>
      </c>
      <c r="U52" s="54">
        <v>32.328573417663577</v>
      </c>
      <c r="V52" s="54">
        <v>44.034651597434348</v>
      </c>
      <c r="W52" s="54">
        <v>56.093535664850556</v>
      </c>
      <c r="X52" s="54">
        <v>20.868854211138736</v>
      </c>
      <c r="Y52" s="54">
        <v>57.633331603166127</v>
      </c>
      <c r="Z52" s="54">
        <v>39.251092907152426</v>
      </c>
      <c r="AA52" s="55" t="s">
        <v>28</v>
      </c>
    </row>
    <row r="53" spans="1:27" x14ac:dyDescent="0.2">
      <c r="A53" s="67">
        <f t="shared" si="0"/>
        <v>52</v>
      </c>
      <c r="B53" s="56" t="s">
        <v>28</v>
      </c>
      <c r="C53" s="49">
        <v>70</v>
      </c>
      <c r="D53" s="49">
        <v>1260</v>
      </c>
      <c r="E53" s="50">
        <v>32.75</v>
      </c>
      <c r="F53" s="50">
        <v>1.26220703125</v>
      </c>
      <c r="G53" s="54">
        <v>0</v>
      </c>
      <c r="H53" s="50">
        <v>25.698535156250003</v>
      </c>
      <c r="I53" s="52">
        <v>0.42512207031249999</v>
      </c>
      <c r="J53" s="53">
        <v>1.283203125</v>
      </c>
      <c r="K53" s="57" t="s">
        <v>29</v>
      </c>
      <c r="L53" s="51">
        <v>994.83827360799944</v>
      </c>
      <c r="M53" s="52">
        <v>2.9584879360393659</v>
      </c>
      <c r="N53" s="52">
        <v>5.3349386536415988</v>
      </c>
      <c r="O53" s="52">
        <v>5.3349386536415988</v>
      </c>
      <c r="P53" s="52">
        <v>5.3349386536415988</v>
      </c>
      <c r="Q53" s="53">
        <v>0.95019916234666535</v>
      </c>
      <c r="R53" s="53">
        <v>2.6332183703165777</v>
      </c>
      <c r="S53" s="52">
        <v>3.5834175326632431</v>
      </c>
      <c r="T53" s="54">
        <v>11.899577569380522</v>
      </c>
      <c r="U53" s="54">
        <v>32.976440620422373</v>
      </c>
      <c r="V53" s="54">
        <v>44.876018189802892</v>
      </c>
      <c r="W53" s="54">
        <v>56.093535664850556</v>
      </c>
      <c r="X53" s="54">
        <v>21.213812658339986</v>
      </c>
      <c r="Y53" s="54">
        <v>58.788308188399931</v>
      </c>
      <c r="Z53" s="54">
        <v>40.001060423369957</v>
      </c>
      <c r="AA53" s="55" t="s">
        <v>28</v>
      </c>
    </row>
    <row r="54" spans="1:27" x14ac:dyDescent="0.2">
      <c r="A54" s="67">
        <f t="shared" si="0"/>
        <v>53</v>
      </c>
      <c r="B54" s="56" t="s">
        <v>28</v>
      </c>
      <c r="C54" s="49">
        <v>70</v>
      </c>
      <c r="D54" s="49">
        <v>1260</v>
      </c>
      <c r="E54" s="50">
        <v>32.65</v>
      </c>
      <c r="F54" s="50">
        <v>1.1612304687500001</v>
      </c>
      <c r="G54" s="54">
        <v>0</v>
      </c>
      <c r="H54" s="50">
        <v>25.950976562500003</v>
      </c>
      <c r="I54" s="52">
        <v>0.40193359374999998</v>
      </c>
      <c r="J54" s="53">
        <v>1.283203125</v>
      </c>
      <c r="K54" s="57" t="s">
        <v>29</v>
      </c>
      <c r="L54" s="51">
        <v>994.86998780506042</v>
      </c>
      <c r="M54" s="52">
        <v>2.9584879360393659</v>
      </c>
      <c r="N54" s="52">
        <v>5.3349386536415988</v>
      </c>
      <c r="O54" s="52">
        <v>5.3349386536415988</v>
      </c>
      <c r="P54" s="52">
        <v>5.3349386536415988</v>
      </c>
      <c r="Q54" s="53">
        <v>0.96054958942761448</v>
      </c>
      <c r="R54" s="53">
        <v>2.6590001898938764</v>
      </c>
      <c r="S54" s="52">
        <v>3.619549779321491</v>
      </c>
      <c r="T54" s="54">
        <v>12.029581986533902</v>
      </c>
      <c r="U54" s="54">
        <v>33.300374221801768</v>
      </c>
      <c r="V54" s="54">
        <v>45.329956208335673</v>
      </c>
      <c r="W54" s="54">
        <v>53.03388826494961</v>
      </c>
      <c r="X54" s="54">
        <v>22.68282107929906</v>
      </c>
      <c r="Y54" s="54">
        <v>62.790746277998565</v>
      </c>
      <c r="Z54" s="54">
        <v>42.73678367864882</v>
      </c>
      <c r="AA54" s="55" t="s">
        <v>28</v>
      </c>
    </row>
    <row r="55" spans="1:27" x14ac:dyDescent="0.2">
      <c r="A55" s="67">
        <f t="shared" si="0"/>
        <v>54</v>
      </c>
      <c r="B55" s="56" t="s">
        <v>28</v>
      </c>
      <c r="C55" s="49">
        <v>70</v>
      </c>
      <c r="D55" s="49">
        <f>IF(ISNUMBER(C55),C55*18,"")</f>
        <v>1260</v>
      </c>
      <c r="E55" s="50">
        <v>26.55</v>
      </c>
      <c r="F55" s="50">
        <v>1.2117187500000002</v>
      </c>
      <c r="G55" s="54">
        <v>0</v>
      </c>
      <c r="H55" s="50">
        <v>26.50634765625</v>
      </c>
      <c r="I55" s="52">
        <v>0.38029101562500001</v>
      </c>
      <c r="J55" s="53">
        <v>1.30078125</v>
      </c>
      <c r="K55" s="57" t="s">
        <v>29</v>
      </c>
      <c r="L55" s="51">
        <f>IF(ISNUMBER(E55),(0.000015324364*E55^3-0.00584994855*E55^2+0.016286058705*E55+1000.04105055224),"")</f>
        <v>996.63659999832066</v>
      </c>
      <c r="M55" s="52">
        <f>IF(ISNUMBER(J55),IF(K55="Parallel",0.5,1)*(J55/1000)/(0.25*PI()*(0.0235^2)),"")</f>
        <v>2.999015168039902</v>
      </c>
      <c r="N55" s="52">
        <f>IF(ISNUMBER(J55),IF(K55="Parallel",0.5,1)*(J55/1000)/(0.25*PI()*(0.0175^2)),"")</f>
        <v>5.4080200050613412</v>
      </c>
      <c r="O55" s="52">
        <f>IF(ISNUMBER(J55),IF(K55="Parallel",0.5*(J55/1000)/(0.25*PI()*(0.0235^2)),IF(K55="Series",(J55/1000)/(0.25*PI()*(0.0175^2)),"")),"")</f>
        <v>5.4080200050613412</v>
      </c>
      <c r="P55" s="52">
        <f>IF(ISNUMBER(J55),IF(K55="Parallel",0.5*(J55/1000)/(0.25*PI()*(0.0175^2)),IF(K55="Series",(J55/1000)/(0.25*PI()*(0.0175^2)),"")),"")</f>
        <v>5.4080200050613412</v>
      </c>
      <c r="Q55" s="53">
        <f>IF(ISNUMBER(N55),0.075+(((G55*1000)-(F55*1000))/(L55*9.81))+(((N55^2)-(M55^2))/(2*9.81)),"")</f>
        <v>0.98330644239352882</v>
      </c>
      <c r="R55" s="53">
        <f>IF(ISNUMBER(N55),IF(K55="Series",(((H55*1000)-(G55*1000))/(L55*9.81))+(((P55^2)-(O55^2))/(2*9.81)),IF(K55="Parallel",0.075+(((H55*1000)-(F55*1000))/(L55*9.81))+(((P55^2)-(O55^2))/(2*9.81)),"")),"")</f>
        <v>2.7110907206843495</v>
      </c>
      <c r="S55" s="52">
        <f>IF(ISNUMBER(Q55),IF(K55="Parallel",(Q55+R55)/2,IF(K55="Series",Q55+R55,Q55)),"")</f>
        <v>3.6943971630778782</v>
      </c>
      <c r="T55" s="54">
        <f>IF(ISNUMBER(Q55),(L55*9.81*Q55*J55/1000)*IF(K55="Parallel",0.5,1),"")</f>
        <v>12.505440438776837</v>
      </c>
      <c r="U55" s="54">
        <f>IF(ISNUMBER(R55),(L55*9.81*R55*J55/1000)*IF(K55="Parallel",0.5,1),"")</f>
        <v>34.478960037231445</v>
      </c>
      <c r="V55" s="54">
        <f>IF(ISNUMBER(T55),T55+IF(ISNUMBER(U55),U55,0),"")</f>
        <v>46.984400476008283</v>
      </c>
      <c r="W55" s="54">
        <f>IF(ISNUMBER(I55),2*PI()*D55*I55/60,"")</f>
        <v>50.178217358375456</v>
      </c>
      <c r="X55" s="54">
        <f>IF(ISNUMBER(T55),IF(W55=0,0,(T55/W55)*100),"")</f>
        <v>24.922050039088329</v>
      </c>
      <c r="Y55" s="54">
        <f>IF(ISNUMBER(U55),IF(W55=0,0,(U55/W55)*100),"")</f>
        <v>68.713003076575845</v>
      </c>
      <c r="Z55" s="54">
        <f>IF(ISNUMBER(V55),IF(W55=0,0,(V55/(W55))*100)*IF(K55="Single",1,0.5),"")</f>
        <v>46.817526557832089</v>
      </c>
      <c r="AA55" s="55" t="str">
        <f>IF(SUM($A$1:$A$1000)=0,"",IF(ROW($A55)=2,(14-$A$2)/14,""))</f>
        <v/>
      </c>
    </row>
    <row r="56" spans="1:27" x14ac:dyDescent="0.2">
      <c r="A56" s="67">
        <f t="shared" si="0"/>
        <v>55</v>
      </c>
      <c r="B56" s="56" t="s">
        <v>28</v>
      </c>
      <c r="C56" s="49">
        <v>70</v>
      </c>
      <c r="D56" s="49">
        <v>1260</v>
      </c>
      <c r="E56" s="50">
        <v>32.300000000000004</v>
      </c>
      <c r="F56" s="50">
        <v>1.2117187500000002</v>
      </c>
      <c r="G56" s="54">
        <v>0</v>
      </c>
      <c r="H56" s="50">
        <v>26.7587890625</v>
      </c>
      <c r="I56" s="52">
        <v>0.42048437499999997</v>
      </c>
      <c r="J56" s="53">
        <v>1.30078125</v>
      </c>
      <c r="K56" s="57" t="s">
        <v>29</v>
      </c>
      <c r="L56" s="51">
        <v>994.98030193535919</v>
      </c>
      <c r="M56" s="52">
        <v>2.9990151680399051</v>
      </c>
      <c r="N56" s="52">
        <v>5.4080200050613465</v>
      </c>
      <c r="O56" s="52">
        <v>5.4080200050613465</v>
      </c>
      <c r="P56" s="52">
        <v>5.4080200050613465</v>
      </c>
      <c r="Q56" s="53">
        <v>0.9831001325261548</v>
      </c>
      <c r="R56" s="53">
        <v>2.7414666418811353</v>
      </c>
      <c r="S56" s="52">
        <v>3.7245667744072901</v>
      </c>
      <c r="T56" s="54">
        <v>12.482038365882307</v>
      </c>
      <c r="U56" s="54">
        <v>34.807331085205078</v>
      </c>
      <c r="V56" s="54">
        <v>47.289369451087381</v>
      </c>
      <c r="W56" s="54">
        <v>55.481606184870358</v>
      </c>
      <c r="X56" s="54">
        <v>22.49761537957442</v>
      </c>
      <c r="Y56" s="54">
        <v>62.736704069495588</v>
      </c>
      <c r="Z56" s="54">
        <v>42.617159724535</v>
      </c>
      <c r="AA56" s="55" t="s">
        <v>28</v>
      </c>
    </row>
    <row r="57" spans="1:27" x14ac:dyDescent="0.2">
      <c r="A57" s="67">
        <f t="shared" si="0"/>
        <v>56</v>
      </c>
      <c r="B57" s="56" t="s">
        <v>28</v>
      </c>
      <c r="C57" s="49">
        <v>70</v>
      </c>
      <c r="D57" s="49">
        <v>1260</v>
      </c>
      <c r="E57" s="50">
        <v>32.6</v>
      </c>
      <c r="F57" s="50">
        <v>1.4641601562500002</v>
      </c>
      <c r="G57" s="54">
        <v>0</v>
      </c>
      <c r="H57" s="50">
        <v>27.01123046875</v>
      </c>
      <c r="I57" s="52">
        <v>0.40347949218750001</v>
      </c>
      <c r="J57" s="53">
        <v>1.30078125</v>
      </c>
      <c r="K57" s="57" t="s">
        <v>29</v>
      </c>
      <c r="L57" s="51">
        <v>994.88581229238423</v>
      </c>
      <c r="M57" s="52">
        <v>2.9990151680399051</v>
      </c>
      <c r="N57" s="52">
        <v>5.4080200050613465</v>
      </c>
      <c r="O57" s="52">
        <v>5.4080200050613465</v>
      </c>
      <c r="P57" s="52">
        <v>5.4080200050613465</v>
      </c>
      <c r="Q57" s="53">
        <v>0.95722299291965529</v>
      </c>
      <c r="R57" s="53">
        <v>2.7675923628612038</v>
      </c>
      <c r="S57" s="52">
        <v>3.724815355780859</v>
      </c>
      <c r="T57" s="54">
        <v>12.152332260190422</v>
      </c>
      <c r="U57" s="54">
        <v>35.135702133178711</v>
      </c>
      <c r="V57" s="54">
        <v>47.288034393369131</v>
      </c>
      <c r="W57" s="54">
        <v>53.237864758276345</v>
      </c>
      <c r="X57" s="54">
        <v>22.826483209586694</v>
      </c>
      <c r="Y57" s="54">
        <v>65.997579528612718</v>
      </c>
      <c r="Z57" s="54">
        <v>44.412031369099701</v>
      </c>
      <c r="AA57" s="55" t="s">
        <v>28</v>
      </c>
    </row>
    <row r="58" spans="1:27" x14ac:dyDescent="0.2">
      <c r="A58" s="67">
        <f t="shared" si="0"/>
        <v>57</v>
      </c>
      <c r="B58" s="56" t="s">
        <v>28</v>
      </c>
      <c r="C58" s="49">
        <v>70</v>
      </c>
      <c r="D58" s="49">
        <v>1260</v>
      </c>
      <c r="E58" s="50">
        <v>33.35</v>
      </c>
      <c r="F58" s="50">
        <v>0.40390625000000002</v>
      </c>
      <c r="G58" s="54">
        <v>23.956689453125001</v>
      </c>
      <c r="H58" s="50">
        <v>34.533984375000003</v>
      </c>
      <c r="I58" s="52">
        <v>0.36174023437499997</v>
      </c>
      <c r="J58" s="53">
        <v>1.75390625</v>
      </c>
      <c r="K58" s="57" t="s">
        <v>29</v>
      </c>
      <c r="L58" s="51">
        <v>994.64616702523972</v>
      </c>
      <c r="M58" s="52">
        <v>4.0437171484982501</v>
      </c>
      <c r="N58" s="52">
        <v>7.2918948416592926</v>
      </c>
      <c r="O58" s="52">
        <v>7.2918948416592926</v>
      </c>
      <c r="P58" s="52">
        <v>7.2918948416592926</v>
      </c>
      <c r="Q58" s="53">
        <v>4.365479165399913</v>
      </c>
      <c r="R58" s="53">
        <v>1.0840192463528615</v>
      </c>
      <c r="S58" s="52">
        <v>5.4494984117527743</v>
      </c>
      <c r="T58" s="54">
        <v>74.709514868750929</v>
      </c>
      <c r="U58" s="54">
        <v>18.551583671569823</v>
      </c>
      <c r="V58" s="54">
        <v>93.261098540320745</v>
      </c>
      <c r="W58" s="54">
        <v>47.73049943845465</v>
      </c>
      <c r="X58" s="54">
        <v>156.52363949194361</v>
      </c>
      <c r="Y58" s="54">
        <v>38.867357119300358</v>
      </c>
      <c r="Z58" s="54">
        <v>97.695498305621982</v>
      </c>
      <c r="AA58" s="55" t="s">
        <v>28</v>
      </c>
    </row>
    <row r="59" spans="1:27" x14ac:dyDescent="0.2">
      <c r="Z59" s="12"/>
    </row>
  </sheetData>
  <sortState ref="C2:AA58">
    <sortCondition ref="J2:J58"/>
  </sortState>
  <pageMargins left="0.7" right="0.7" top="0.75" bottom="0.75" header="0.3" footer="0.3"/>
  <ignoredErrors>
    <ignoredError sqref="A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showRowColHeaders="0" showOutlineSymbols="0" topLeftCell="I87" workbookViewId="0">
      <selection activeCell="Z117" sqref="Z117"/>
    </sheetView>
  </sheetViews>
  <sheetFormatPr defaultColWidth="9.140625" defaultRowHeight="12.75" customHeight="1" x14ac:dyDescent="0.2"/>
  <sheetData>
    <row r="1" spans="1:27" ht="67.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</row>
    <row r="2" spans="1:27" ht="12.75" customHeight="1" x14ac:dyDescent="0.2">
      <c r="A2" s="1" t="s">
        <v>27</v>
      </c>
      <c r="B2" s="9" t="s">
        <v>28</v>
      </c>
      <c r="C2" s="1">
        <v>70</v>
      </c>
      <c r="D2" s="1">
        <f>IF(ISNUMBER(C2),C2*18,"")</f>
        <v>1260</v>
      </c>
      <c r="E2" s="2">
        <v>28.25</v>
      </c>
      <c r="F2" s="2">
        <v>2.5244140625</v>
      </c>
      <c r="G2" s="6">
        <v>55.385644531250001</v>
      </c>
      <c r="H2" s="2">
        <v>66.846484375000003</v>
      </c>
      <c r="I2" s="4">
        <v>0.34628124999999998</v>
      </c>
      <c r="J2" s="5">
        <v>0</v>
      </c>
      <c r="K2" s="10" t="s">
        <v>45</v>
      </c>
      <c r="L2" s="3">
        <f>IF(ISNUMBER(E2),(0.000015324364*E2^3-0.00584994855*E2^2+0.016286058705*E2+1000.04105055224),"")</f>
        <v>996.17799900288605</v>
      </c>
      <c r="M2" s="4">
        <f>IF(ISNUMBER(J2),IF(K2="Parallel",0.5,1)*(J2/1000)/(0.25*PI()*(0.0235^2)),"")</f>
        <v>0</v>
      </c>
      <c r="N2" s="4">
        <f>IF(ISNUMBER(J2),IF(K2="Parallel",0.5,1)*(J2/1000)/(0.25*PI()*(0.0175^2)),"")</f>
        <v>0</v>
      </c>
      <c r="O2" s="4">
        <f>IF(ISNUMBER(J2),IF(K2="Parallel",0.5*(J2/1000)/(0.25*PI()*(0.0235^2)),IF(K2="Series",(J2/1000)/(0.25*PI()*(0.0175^2)),"")),"")</f>
        <v>0</v>
      </c>
      <c r="P2" s="4">
        <f>IF(ISNUMBER(J2),IF(K2="Parallel",0.5*(J2/1000)/(0.25*PI()*(0.0175^2)),IF(K2="Series",(J2/1000)/(0.25*PI()*(0.0175^2)),"")),"")</f>
        <v>0</v>
      </c>
      <c r="Q2" s="5">
        <f>IF(ISNUMBER(N2),0.075+(((G2*1000)-(F2*1000))/(L2*9.81))+(((N2^2)-(M2^2))/(2*9.81)),"")</f>
        <v>5.4841785206382854</v>
      </c>
      <c r="R2" s="5">
        <f>IF(ISNUMBER(N2),IF(K2="Series",(((H2*1000)-(G2*1000))/(L2*9.81))+(((P2^2)-(O2^2))/(2*9.81)),IF(K2="Parallel",0.075+(((H2*1000)-(F2*1000))/(L2*9.81))+(((P2^2)-(O2^2))/(2*9.81)),"")),"")</f>
        <v>6.6569421540526985</v>
      </c>
      <c r="S2" s="4">
        <f>IF(ISNUMBER(Q2),IF(K2="Parallel",(Q2+R2)/2,IF(K2="Series",Q2+R2,Q2)),"")</f>
        <v>6.0705603373454924</v>
      </c>
      <c r="T2" s="6">
        <f>IF(ISNUMBER(Q2),(L2*9.81*Q2*J2/1000)*IF(K2="Parallel",0.5,1),"")</f>
        <v>0</v>
      </c>
      <c r="U2" s="6">
        <f>IF(ISNUMBER(R2),(L2*9.81*R2*J2/1000)*IF(K2="Parallel",0.5,1),"")</f>
        <v>0</v>
      </c>
      <c r="V2" s="6">
        <f>IF(ISNUMBER(T2),T2+IF(ISNUMBER(U2),U2,0),"")</f>
        <v>0</v>
      </c>
      <c r="W2" s="6">
        <f>IF(ISNUMBER(I2),2*PI()*D2*I2/60,"")</f>
        <v>45.6907345051874</v>
      </c>
      <c r="X2" s="6">
        <f>IF(ISNUMBER(T2),IF(W2=0,0,(T2/W2)*100),"")</f>
        <v>0</v>
      </c>
      <c r="Y2" s="6">
        <f>IF(ISNUMBER(U2),IF(W2=0,0,(U2/W2)*100),"")</f>
        <v>0</v>
      </c>
      <c r="Z2" s="6">
        <f>IF(ISNUMBER(V2),IF(W2=0,0,(V2/(W2))*100)*IF(K2="Single",1,0.5),"")</f>
        <v>0</v>
      </c>
      <c r="AA2" s="7" t="str">
        <f>IF(SUM($A$131:$A$1000)=0,"",IF(ROW(#REF!)=2,(14-#REF!)/14,""))</f>
        <v/>
      </c>
    </row>
    <row r="3" spans="1:27" ht="12.75" customHeight="1" x14ac:dyDescent="0.2">
      <c r="A3" s="1" t="s">
        <v>30</v>
      </c>
      <c r="B3" s="9" t="s">
        <v>28</v>
      </c>
      <c r="C3" s="1">
        <v>70</v>
      </c>
      <c r="D3" s="1">
        <v>1260</v>
      </c>
      <c r="E3" s="2">
        <v>28.25</v>
      </c>
      <c r="F3" s="2">
        <v>2.5244140625</v>
      </c>
      <c r="G3" s="6">
        <v>55.385644531250001</v>
      </c>
      <c r="H3" s="2">
        <v>66.846484375000003</v>
      </c>
      <c r="I3" s="4">
        <v>0.34628124999999998</v>
      </c>
      <c r="J3" s="5">
        <v>0</v>
      </c>
      <c r="K3" s="10" t="s">
        <v>45</v>
      </c>
      <c r="L3" s="3">
        <v>996.17799900288605</v>
      </c>
      <c r="M3" s="4">
        <v>0</v>
      </c>
      <c r="N3" s="4">
        <v>0</v>
      </c>
      <c r="O3" s="4">
        <v>0</v>
      </c>
      <c r="P3" s="4">
        <v>0</v>
      </c>
      <c r="Q3" s="5">
        <v>5.4841785206382854</v>
      </c>
      <c r="R3" s="5">
        <v>6.6569421540526985</v>
      </c>
      <c r="S3" s="4">
        <v>6.0705603373454924</v>
      </c>
      <c r="T3" s="6">
        <v>0</v>
      </c>
      <c r="U3" s="6">
        <v>0</v>
      </c>
      <c r="V3" s="6">
        <v>0</v>
      </c>
      <c r="W3" s="6">
        <v>45.690734505187358</v>
      </c>
      <c r="X3" s="6">
        <v>0</v>
      </c>
      <c r="Y3" s="6">
        <v>0</v>
      </c>
      <c r="Z3" s="6">
        <v>0</v>
      </c>
      <c r="AA3" s="7" t="s">
        <v>28</v>
      </c>
    </row>
    <row r="4" spans="1:27" ht="12.75" customHeight="1" x14ac:dyDescent="0.2">
      <c r="A4" s="1" t="s">
        <v>31</v>
      </c>
      <c r="B4" s="9" t="s">
        <v>28</v>
      </c>
      <c r="C4" s="1">
        <v>70</v>
      </c>
      <c r="D4" s="1">
        <v>1260</v>
      </c>
      <c r="E4" s="2">
        <v>29.25</v>
      </c>
      <c r="F4" s="2">
        <v>2.5244140625</v>
      </c>
      <c r="G4" s="6">
        <v>55.663330078125</v>
      </c>
      <c r="H4" s="2">
        <v>68.260156250000009</v>
      </c>
      <c r="I4" s="4">
        <v>0.34782714843750001</v>
      </c>
      <c r="J4" s="5">
        <v>0</v>
      </c>
      <c r="K4" s="10" t="s">
        <v>45</v>
      </c>
      <c r="L4" s="3">
        <v>995.8959164849133</v>
      </c>
      <c r="M4" s="4">
        <v>0</v>
      </c>
      <c r="N4" s="4">
        <v>0</v>
      </c>
      <c r="O4" s="4">
        <v>0</v>
      </c>
      <c r="P4" s="4">
        <v>0</v>
      </c>
      <c r="Q4" s="5">
        <v>5.5141336695968199</v>
      </c>
      <c r="R4" s="5">
        <v>6.8035054991116972</v>
      </c>
      <c r="S4" s="4">
        <v>6.1588195843542586</v>
      </c>
      <c r="T4" s="6">
        <v>0</v>
      </c>
      <c r="U4" s="6">
        <v>0</v>
      </c>
      <c r="V4" s="6">
        <v>0</v>
      </c>
      <c r="W4" s="6">
        <v>45.894710998514093</v>
      </c>
      <c r="X4" s="6">
        <v>0</v>
      </c>
      <c r="Y4" s="6">
        <v>0</v>
      </c>
      <c r="Z4" s="6">
        <v>0</v>
      </c>
      <c r="AA4" s="7" t="s">
        <v>28</v>
      </c>
    </row>
    <row r="5" spans="1:27" ht="12.75" customHeight="1" x14ac:dyDescent="0.2">
      <c r="A5" s="1" t="s">
        <v>32</v>
      </c>
      <c r="B5" s="9" t="s">
        <v>28</v>
      </c>
      <c r="C5" s="1">
        <v>70</v>
      </c>
      <c r="D5" s="1">
        <v>1260</v>
      </c>
      <c r="E5" s="2">
        <v>29.25</v>
      </c>
      <c r="F5" s="2">
        <v>2.4234375000000004</v>
      </c>
      <c r="G5" s="6">
        <v>57.228466796875004</v>
      </c>
      <c r="H5" s="2">
        <v>67.098925781250003</v>
      </c>
      <c r="I5" s="4">
        <v>0.34782714843750001</v>
      </c>
      <c r="J5" s="5">
        <v>0</v>
      </c>
      <c r="K5" s="10" t="s">
        <v>45</v>
      </c>
      <c r="L5" s="3">
        <v>995.8959164849133</v>
      </c>
      <c r="M5" s="4">
        <v>0</v>
      </c>
      <c r="N5" s="4">
        <v>0</v>
      </c>
      <c r="O5" s="4">
        <v>0</v>
      </c>
      <c r="P5" s="4">
        <v>0</v>
      </c>
      <c r="Q5" s="5">
        <v>5.6846718274084074</v>
      </c>
      <c r="R5" s="5">
        <v>6.6949812168679586</v>
      </c>
      <c r="S5" s="4">
        <v>6.1898265221381834</v>
      </c>
      <c r="T5" s="6">
        <v>0</v>
      </c>
      <c r="U5" s="6">
        <v>0</v>
      </c>
      <c r="V5" s="6">
        <v>0</v>
      </c>
      <c r="W5" s="6">
        <v>45.894710998514093</v>
      </c>
      <c r="X5" s="6">
        <v>0</v>
      </c>
      <c r="Y5" s="6">
        <v>0</v>
      </c>
      <c r="Z5" s="6">
        <v>0</v>
      </c>
      <c r="AA5" s="7" t="s">
        <v>28</v>
      </c>
    </row>
    <row r="6" spans="1:27" ht="12.75" customHeight="1" x14ac:dyDescent="0.2">
      <c r="A6" s="1" t="s">
        <v>33</v>
      </c>
      <c r="B6" s="9" t="s">
        <v>28</v>
      </c>
      <c r="C6" s="1">
        <v>70</v>
      </c>
      <c r="D6" s="1">
        <v>1260</v>
      </c>
      <c r="E6" s="2">
        <v>31.35</v>
      </c>
      <c r="F6" s="2">
        <v>2.4234375000000004</v>
      </c>
      <c r="G6" s="6">
        <v>55.486621093750003</v>
      </c>
      <c r="H6" s="2">
        <v>66.64453125</v>
      </c>
      <c r="I6" s="4">
        <v>0.35864843749999997</v>
      </c>
      <c r="J6" s="5">
        <v>0</v>
      </c>
      <c r="K6" s="10" t="s">
        <v>45</v>
      </c>
      <c r="L6" s="3">
        <v>995.2743238511265</v>
      </c>
      <c r="M6" s="4">
        <v>0</v>
      </c>
      <c r="N6" s="4">
        <v>0</v>
      </c>
      <c r="O6" s="4">
        <v>0</v>
      </c>
      <c r="P6" s="4">
        <v>0</v>
      </c>
      <c r="Q6" s="5">
        <v>5.5097740722946043</v>
      </c>
      <c r="R6" s="5">
        <v>6.6525762321205875</v>
      </c>
      <c r="S6" s="4">
        <v>6.0811751522075959</v>
      </c>
      <c r="T6" s="6">
        <v>0</v>
      </c>
      <c r="U6" s="6">
        <v>0</v>
      </c>
      <c r="V6" s="6">
        <v>0</v>
      </c>
      <c r="W6" s="6">
        <v>47.322546451801188</v>
      </c>
      <c r="X6" s="6">
        <v>0</v>
      </c>
      <c r="Y6" s="6">
        <v>0</v>
      </c>
      <c r="Z6" s="6">
        <v>0</v>
      </c>
      <c r="AA6" s="7" t="s">
        <v>28</v>
      </c>
    </row>
    <row r="7" spans="1:27" ht="12.75" customHeight="1" x14ac:dyDescent="0.2">
      <c r="A7" s="1" t="s">
        <v>34</v>
      </c>
      <c r="B7" s="9" t="s">
        <v>28</v>
      </c>
      <c r="C7" s="1">
        <v>70</v>
      </c>
      <c r="D7" s="1">
        <v>1260</v>
      </c>
      <c r="E7" s="2">
        <v>33.75</v>
      </c>
      <c r="F7" s="2">
        <v>2.5749023437500003</v>
      </c>
      <c r="G7" s="6">
        <v>57.127490234375003</v>
      </c>
      <c r="H7" s="2">
        <v>67.755273437500009</v>
      </c>
      <c r="I7" s="4">
        <v>0.3601943359375</v>
      </c>
      <c r="J7" s="5">
        <v>0</v>
      </c>
      <c r="K7" s="10" t="s">
        <v>45</v>
      </c>
      <c r="L7" s="3">
        <v>994.51636804574468</v>
      </c>
      <c r="M7" s="4">
        <v>0</v>
      </c>
      <c r="N7" s="4">
        <v>0</v>
      </c>
      <c r="O7" s="4">
        <v>0</v>
      </c>
      <c r="P7" s="4">
        <v>0</v>
      </c>
      <c r="Q7" s="5">
        <v>5.6665783545414179</v>
      </c>
      <c r="R7" s="5">
        <v>6.7559140728486557</v>
      </c>
      <c r="S7" s="4">
        <v>6.2112462136950368</v>
      </c>
      <c r="T7" s="6">
        <v>0</v>
      </c>
      <c r="U7" s="6">
        <v>0</v>
      </c>
      <c r="V7" s="6">
        <v>0</v>
      </c>
      <c r="W7" s="6">
        <v>47.526522945127923</v>
      </c>
      <c r="X7" s="6">
        <v>0</v>
      </c>
      <c r="Y7" s="6">
        <v>0</v>
      </c>
      <c r="Z7" s="6">
        <v>0</v>
      </c>
      <c r="AA7" s="7" t="s">
        <v>28</v>
      </c>
    </row>
    <row r="8" spans="1:27" ht="12.75" customHeight="1" x14ac:dyDescent="0.2">
      <c r="A8" s="1" t="s">
        <v>35</v>
      </c>
      <c r="B8" s="9" t="s">
        <v>28</v>
      </c>
      <c r="C8" s="1">
        <v>70</v>
      </c>
      <c r="D8" s="1">
        <v>1260</v>
      </c>
      <c r="E8" s="2">
        <v>29.3</v>
      </c>
      <c r="F8" s="2">
        <v>2.4739257812500002</v>
      </c>
      <c r="G8" s="6">
        <v>56.168212890625</v>
      </c>
      <c r="H8" s="2">
        <v>65.836718750000003</v>
      </c>
      <c r="I8" s="4">
        <v>0.34937304687499998</v>
      </c>
      <c r="J8" s="5">
        <v>1.953125E-2</v>
      </c>
      <c r="K8" s="10" t="s">
        <v>45</v>
      </c>
      <c r="L8" s="3">
        <v>995.8815750698426</v>
      </c>
      <c r="M8" s="4">
        <v>2.2515128889188475E-2</v>
      </c>
      <c r="N8" s="4">
        <v>4.0600750788748842E-2</v>
      </c>
      <c r="O8" s="4">
        <v>2.2515128889188475E-2</v>
      </c>
      <c r="P8" s="4">
        <v>4.0600750788748842E-2</v>
      </c>
      <c r="Q8" s="5">
        <v>5.5711170481994756</v>
      </c>
      <c r="R8" s="5">
        <v>6.5607693973075563</v>
      </c>
      <c r="S8" s="4">
        <v>6.0659432227535159</v>
      </c>
      <c r="T8" s="6">
        <v>0.53151929074834159</v>
      </c>
      <c r="U8" s="6">
        <v>0.62593829328130057</v>
      </c>
      <c r="V8" s="6">
        <v>1.1574575840296422</v>
      </c>
      <c r="W8" s="6">
        <v>46.098687491840813</v>
      </c>
      <c r="X8" s="6">
        <v>1.1530030889543597</v>
      </c>
      <c r="Y8" s="6">
        <v>1.3578223748606462</v>
      </c>
      <c r="Z8" s="6">
        <v>1.2554127319075028</v>
      </c>
      <c r="AA8" s="7" t="s">
        <v>28</v>
      </c>
    </row>
    <row r="9" spans="1:27" ht="12.75" customHeight="1" x14ac:dyDescent="0.2">
      <c r="A9" s="1" t="s">
        <v>36</v>
      </c>
      <c r="B9" s="9" t="s">
        <v>28</v>
      </c>
      <c r="C9" s="1">
        <v>70</v>
      </c>
      <c r="D9" s="1">
        <v>1260</v>
      </c>
      <c r="E9" s="2">
        <v>31.400000000000002</v>
      </c>
      <c r="F9" s="2">
        <v>2.4739257812500002</v>
      </c>
      <c r="G9" s="6">
        <v>56.117724609375003</v>
      </c>
      <c r="H9" s="2">
        <v>67.351367187500003</v>
      </c>
      <c r="I9" s="4">
        <v>0.3601943359375</v>
      </c>
      <c r="J9" s="5">
        <v>3.7109375E-2</v>
      </c>
      <c r="K9" s="10" t="s">
        <v>45</v>
      </c>
      <c r="L9" s="3">
        <v>995.25904671500336</v>
      </c>
      <c r="M9" s="4">
        <v>4.2778744889458105E-2</v>
      </c>
      <c r="N9" s="4">
        <v>7.7141426498622809E-2</v>
      </c>
      <c r="O9" s="4">
        <v>4.2778744889458105E-2</v>
      </c>
      <c r="P9" s="4">
        <v>7.7141426498622809E-2</v>
      </c>
      <c r="Q9" s="5">
        <v>5.5695355186068243</v>
      </c>
      <c r="R9" s="5">
        <v>6.7201119151504978</v>
      </c>
      <c r="S9" s="4">
        <v>6.144823716878661</v>
      </c>
      <c r="T9" s="6">
        <v>1.0089688618794228</v>
      </c>
      <c r="U9" s="6">
        <v>1.2174055894032265</v>
      </c>
      <c r="V9" s="6">
        <v>2.2263744512826493</v>
      </c>
      <c r="W9" s="6">
        <v>47.526522945127923</v>
      </c>
      <c r="X9" s="6">
        <v>2.1229595589063708</v>
      </c>
      <c r="Y9" s="6">
        <v>2.5615288347704093</v>
      </c>
      <c r="Z9" s="6">
        <v>2.34224419683839</v>
      </c>
      <c r="AA9" s="7" t="s">
        <v>28</v>
      </c>
    </row>
    <row r="10" spans="1:27" ht="12.75" customHeight="1" x14ac:dyDescent="0.2">
      <c r="A10" s="1" t="s">
        <v>37</v>
      </c>
      <c r="B10" s="9" t="s">
        <v>28</v>
      </c>
      <c r="C10" s="1">
        <v>70</v>
      </c>
      <c r="D10" s="1">
        <v>1260</v>
      </c>
      <c r="E10" s="2">
        <v>29.25</v>
      </c>
      <c r="F10" s="2">
        <v>2.4739257812500002</v>
      </c>
      <c r="G10" s="6">
        <v>56.016748046875001</v>
      </c>
      <c r="H10" s="2">
        <v>66.038671875000006</v>
      </c>
      <c r="I10" s="4">
        <v>0.34318945312499999</v>
      </c>
      <c r="J10" s="5">
        <v>5.6640625E-2</v>
      </c>
      <c r="K10" s="10" t="s">
        <v>45</v>
      </c>
      <c r="L10" s="3">
        <v>995.8959164849133</v>
      </c>
      <c r="M10" s="4">
        <v>6.529387377864658E-2</v>
      </c>
      <c r="N10" s="4">
        <v>0.11774217728737166</v>
      </c>
      <c r="O10" s="4">
        <v>6.529387377864658E-2</v>
      </c>
      <c r="P10" s="4">
        <v>0.11774217728737166</v>
      </c>
      <c r="Q10" s="5">
        <v>5.5559655463953321</v>
      </c>
      <c r="R10" s="5">
        <v>6.5817784047468466</v>
      </c>
      <c r="S10" s="4">
        <v>6.0688719755710894</v>
      </c>
      <c r="T10" s="6">
        <v>1.537235991801869</v>
      </c>
      <c r="U10" s="6">
        <v>1.8210600064655653</v>
      </c>
      <c r="V10" s="6">
        <v>3.3582959982674341</v>
      </c>
      <c r="W10" s="6">
        <v>45.282781518533895</v>
      </c>
      <c r="X10" s="6">
        <v>3.394747275347231</v>
      </c>
      <c r="Y10" s="6">
        <v>4.0215285929823441</v>
      </c>
      <c r="Z10" s="6">
        <v>3.7081379341647875</v>
      </c>
      <c r="AA10" s="7" t="s">
        <v>28</v>
      </c>
    </row>
    <row r="11" spans="1:27" ht="12.75" customHeight="1" x14ac:dyDescent="0.2">
      <c r="A11" s="1" t="s">
        <v>38</v>
      </c>
      <c r="B11" s="9" t="s">
        <v>28</v>
      </c>
      <c r="C11" s="1">
        <v>70</v>
      </c>
      <c r="D11" s="1">
        <v>1260</v>
      </c>
      <c r="E11" s="2">
        <v>31.35</v>
      </c>
      <c r="F11" s="2">
        <v>2.5244140625</v>
      </c>
      <c r="G11" s="6">
        <v>54.401123046875</v>
      </c>
      <c r="H11" s="2">
        <v>67.098925781250003</v>
      </c>
      <c r="I11" s="4">
        <v>0.35555664062499998</v>
      </c>
      <c r="J11" s="5">
        <v>5.6640625E-2</v>
      </c>
      <c r="K11" s="10" t="s">
        <v>45</v>
      </c>
      <c r="L11" s="3">
        <v>995.2743238511265</v>
      </c>
      <c r="M11" s="4">
        <v>6.529387377864658E-2</v>
      </c>
      <c r="N11" s="4">
        <v>0.11774217728737166</v>
      </c>
      <c r="O11" s="4">
        <v>6.529387377864658E-2</v>
      </c>
      <c r="P11" s="4">
        <v>0.11774217728737166</v>
      </c>
      <c r="Q11" s="5">
        <v>5.3887436787028893</v>
      </c>
      <c r="R11" s="5">
        <v>6.6892628786858506</v>
      </c>
      <c r="S11" s="4">
        <v>6.0390032786943699</v>
      </c>
      <c r="T11" s="6">
        <v>1.4900381065987969</v>
      </c>
      <c r="U11" s="6">
        <v>1.8496438480996515</v>
      </c>
      <c r="V11" s="6">
        <v>3.3396819546984484</v>
      </c>
      <c r="W11" s="6">
        <v>46.914593465147732</v>
      </c>
      <c r="X11" s="6">
        <v>3.1760652635852584</v>
      </c>
      <c r="Y11" s="6">
        <v>3.9425767367540527</v>
      </c>
      <c r="Z11" s="6">
        <v>3.559321000169656</v>
      </c>
      <c r="AA11" s="7" t="s">
        <v>28</v>
      </c>
    </row>
    <row r="12" spans="1:27" ht="12.75" customHeight="1" x14ac:dyDescent="0.2">
      <c r="A12" s="1" t="s">
        <v>39</v>
      </c>
      <c r="B12" s="9" t="s">
        <v>28</v>
      </c>
      <c r="C12" s="1">
        <v>70</v>
      </c>
      <c r="D12" s="1">
        <v>1260</v>
      </c>
      <c r="E12" s="2">
        <v>29.200000000000003</v>
      </c>
      <c r="F12" s="2">
        <v>2.4234375000000004</v>
      </c>
      <c r="G12" s="6">
        <v>54.729296875000003</v>
      </c>
      <c r="H12" s="2">
        <v>65.88720703125</v>
      </c>
      <c r="I12" s="4">
        <v>0.34164355468750002</v>
      </c>
      <c r="J12" s="5">
        <v>9.375E-2</v>
      </c>
      <c r="K12" s="10" t="s">
        <v>45</v>
      </c>
      <c r="L12" s="3">
        <v>995.91023537380602</v>
      </c>
      <c r="M12" s="4">
        <v>0.10807261866810469</v>
      </c>
      <c r="N12" s="4">
        <v>0.19488360378599445</v>
      </c>
      <c r="O12" s="4">
        <v>0.10807261866810469</v>
      </c>
      <c r="P12" s="4">
        <v>0.19488360378599445</v>
      </c>
      <c r="Q12" s="5">
        <v>5.4301280797298457</v>
      </c>
      <c r="R12" s="5">
        <v>6.5722005341709817</v>
      </c>
      <c r="S12" s="4">
        <v>6.0011643069504137</v>
      </c>
      <c r="T12" s="6">
        <v>2.4867982741161492</v>
      </c>
      <c r="U12" s="6">
        <v>3.0098253126903685</v>
      </c>
      <c r="V12" s="6">
        <v>5.4966235868065176</v>
      </c>
      <c r="W12" s="6">
        <v>45.078805025207174</v>
      </c>
      <c r="X12" s="6">
        <v>5.5165576654606987</v>
      </c>
      <c r="Y12" s="6">
        <v>6.6768081163804895</v>
      </c>
      <c r="Z12" s="6">
        <v>6.0966828909205937</v>
      </c>
      <c r="AA12" s="7" t="s">
        <v>28</v>
      </c>
    </row>
    <row r="13" spans="1:27" ht="12.75" customHeight="1" x14ac:dyDescent="0.2">
      <c r="A13" s="1" t="s">
        <v>40</v>
      </c>
      <c r="B13" s="9" t="s">
        <v>28</v>
      </c>
      <c r="C13" s="1">
        <v>70</v>
      </c>
      <c r="D13" s="1">
        <f>IF(ISNUMBER(C13),C13*18,"")</f>
        <v>1260</v>
      </c>
      <c r="E13" s="2">
        <v>28.25</v>
      </c>
      <c r="F13" s="2">
        <v>2.4234375000000004</v>
      </c>
      <c r="G13" s="6">
        <v>55.410888671875</v>
      </c>
      <c r="H13" s="2">
        <v>65.432812499999997</v>
      </c>
      <c r="I13" s="4">
        <v>0.34782714843750001</v>
      </c>
      <c r="J13" s="5">
        <v>0.11328125</v>
      </c>
      <c r="K13" s="10" t="s">
        <v>45</v>
      </c>
      <c r="L13" s="3">
        <f>IF(ISNUMBER(E13),(0.000015324364*E13^3-0.00584994855*E13^2+0.016286058705*E13+1000.04105055224),"")</f>
        <v>996.17799900288605</v>
      </c>
      <c r="M13" s="4">
        <f>IF(ISNUMBER(J13),IF(K13="Parallel",0.5,1)*(J13/1000)/(0.25*PI()*(0.0235^2)),"")</f>
        <v>0.13058774755729305</v>
      </c>
      <c r="N13" s="4">
        <f>IF(ISNUMBER(J13),IF(K13="Parallel",0.5,1)*(J13/1000)/(0.25*PI()*(0.0175^2)),"")</f>
        <v>0.23548435457474309</v>
      </c>
      <c r="O13" s="4">
        <f>IF(ISNUMBER(J13),IF(K13="Parallel",0.5*(J13/1000)/(0.25*PI()*(0.0235^2)),IF(K13="Series",(J13/1000)/(0.25*PI()*(0.0175^2)),"")),"")</f>
        <v>0.13058774755729305</v>
      </c>
      <c r="P13" s="4">
        <f>IF(ISNUMBER(J13),IF(K13="Parallel",0.5*(J13/1000)/(0.25*PI()*(0.0175^2)),IF(K13="Series",(J13/1000)/(0.25*PI()*(0.0175^2)),"")),"")</f>
        <v>0.23548435457474309</v>
      </c>
      <c r="Q13" s="5">
        <f>IF(ISNUMBER(N13),0.075+(((G13*1000)-(F13*1000))/(L13*9.81))+(((N13^2)-(M13^2))/(2*9.81)),"")</f>
        <v>5.4990515920311518</v>
      </c>
      <c r="R13" s="5">
        <f>IF(ISNUMBER(N13),IF(K13="Series",(((H13*1000)-(G13*1000))/(L13*9.81))+(((P13^2)-(O13^2))/(2*9.81)),IF(K13="Parallel",0.075+(((H13*1000)-(F13*1000))/(L13*9.81))+(((P13^2)-(O13^2))/(2*9.81)),"")),"")</f>
        <v>6.524573976316443</v>
      </c>
      <c r="S13" s="4">
        <f>IF(ISNUMBER(Q13),IF(K13="Parallel",(Q13+R13)/2,IF(K13="Series",Q13+R13,Q13)),"")</f>
        <v>6.0118127841737969</v>
      </c>
      <c r="T13" s="6">
        <f>IF(ISNUMBER(Q13),(L13*9.81*Q13*J13/1000)*IF(K13="Parallel",0.5,1),"")</f>
        <v>3.0438397515443838</v>
      </c>
      <c r="U13" s="6">
        <f>IF(ISNUMBER(R13),(L13*9.81*R13*J13/1000)*IF(K13="Parallel",0.5,1),"")</f>
        <v>3.6114877808717769</v>
      </c>
      <c r="V13" s="6">
        <f>IF(ISNUMBER(T13),T13+IF(ISNUMBER(U13),U13,0),"")</f>
        <v>6.6553275324161607</v>
      </c>
      <c r="W13" s="6">
        <f>IF(ISNUMBER(I13),2*PI()*D13*I13/60,"")</f>
        <v>45.894710998514135</v>
      </c>
      <c r="X13" s="6">
        <f>IF(ISNUMBER(T13),IF(W13=0,0,(T13/W13)*100),"")</f>
        <v>6.632223376769776</v>
      </c>
      <c r="Y13" s="6">
        <f>IF(ISNUMBER(U13),IF(W13=0,0,(U13/W13)*100),"")</f>
        <v>7.8690718435697322</v>
      </c>
      <c r="Z13" s="6">
        <f>IF(ISNUMBER(V13),IF(W13=0,0,(V13/(W13))*100)*IF(K13="Single",1,0.5),"")</f>
        <v>7.2506476101697537</v>
      </c>
      <c r="AA13" s="7" t="str">
        <f>IF(SUM($A$131:$A$1000)=0,"",IF(ROW(#REF!)=2,(14-#REF!)/14,""))</f>
        <v/>
      </c>
    </row>
    <row r="14" spans="1:27" ht="12.75" customHeight="1" x14ac:dyDescent="0.2">
      <c r="A14" s="1" t="s">
        <v>41</v>
      </c>
      <c r="B14" s="9" t="s">
        <v>28</v>
      </c>
      <c r="C14" s="1">
        <v>70</v>
      </c>
      <c r="D14" s="1">
        <v>1260</v>
      </c>
      <c r="E14" s="2">
        <v>28.25</v>
      </c>
      <c r="F14" s="2">
        <v>2.4234375000000004</v>
      </c>
      <c r="G14" s="6">
        <v>55.410888671875</v>
      </c>
      <c r="H14" s="2">
        <v>65.432812499999997</v>
      </c>
      <c r="I14" s="4">
        <v>0.34782714843750001</v>
      </c>
      <c r="J14" s="5">
        <v>0.11328125</v>
      </c>
      <c r="K14" s="10" t="s">
        <v>45</v>
      </c>
      <c r="L14" s="3">
        <v>996.17799900288605</v>
      </c>
      <c r="M14" s="4">
        <v>0.13058774755729316</v>
      </c>
      <c r="N14" s="4">
        <v>0.23548435457474332</v>
      </c>
      <c r="O14" s="4">
        <v>0.13058774755729316</v>
      </c>
      <c r="P14" s="4">
        <v>0.23548435457474332</v>
      </c>
      <c r="Q14" s="5">
        <v>5.4990515920311518</v>
      </c>
      <c r="R14" s="5">
        <v>6.524573976316443</v>
      </c>
      <c r="S14" s="4">
        <v>6.0118127841737969</v>
      </c>
      <c r="T14" s="6">
        <v>3.0438397515443838</v>
      </c>
      <c r="U14" s="6">
        <v>3.6114877808717769</v>
      </c>
      <c r="V14" s="6">
        <v>6.6553275324161607</v>
      </c>
      <c r="W14" s="6">
        <v>45.894710998514093</v>
      </c>
      <c r="X14" s="6">
        <v>6.6322233767697814</v>
      </c>
      <c r="Y14" s="6">
        <v>7.8690718435697402</v>
      </c>
      <c r="Z14" s="6">
        <v>7.2506476101697608</v>
      </c>
      <c r="AA14" s="7" t="s">
        <v>28</v>
      </c>
    </row>
    <row r="15" spans="1:27" ht="12.75" customHeight="1" x14ac:dyDescent="0.2">
      <c r="A15" s="1" t="s">
        <v>42</v>
      </c>
      <c r="B15" s="9" t="s">
        <v>28</v>
      </c>
      <c r="C15" s="1">
        <v>70</v>
      </c>
      <c r="D15" s="1">
        <v>1260</v>
      </c>
      <c r="E15" s="2">
        <v>31.3</v>
      </c>
      <c r="F15" s="2">
        <v>2.4739257812500002</v>
      </c>
      <c r="G15" s="6">
        <v>55.158447265625</v>
      </c>
      <c r="H15" s="2">
        <v>65.88720703125</v>
      </c>
      <c r="I15" s="4">
        <v>0.3540107421875</v>
      </c>
      <c r="J15" s="5">
        <v>0.11328125</v>
      </c>
      <c r="K15" s="10" t="s">
        <v>45</v>
      </c>
      <c r="L15" s="3">
        <v>995.28957894378914</v>
      </c>
      <c r="M15" s="4">
        <v>0.13058774755729316</v>
      </c>
      <c r="N15" s="4">
        <v>0.23548435457474332</v>
      </c>
      <c r="O15" s="4">
        <v>0.13058774755729316</v>
      </c>
      <c r="P15" s="4">
        <v>0.23548435457474332</v>
      </c>
      <c r="Q15" s="5">
        <v>5.4728656599885346</v>
      </c>
      <c r="R15" s="5">
        <v>6.5716970482242241</v>
      </c>
      <c r="S15" s="4">
        <v>6.0222813541063793</v>
      </c>
      <c r="T15" s="6">
        <v>3.0266436351324773</v>
      </c>
      <c r="U15" s="6">
        <v>3.6343272937323303</v>
      </c>
      <c r="V15" s="6">
        <v>6.660970928864808</v>
      </c>
      <c r="W15" s="6">
        <v>46.710616971821004</v>
      </c>
      <c r="X15" s="6">
        <v>6.4795625306305702</v>
      </c>
      <c r="Y15" s="6">
        <v>7.7805165706220532</v>
      </c>
      <c r="Z15" s="6">
        <v>7.1300395506263117</v>
      </c>
      <c r="AA15" s="7" t="s">
        <v>28</v>
      </c>
    </row>
    <row r="16" spans="1:27" ht="12.75" customHeight="1" x14ac:dyDescent="0.2">
      <c r="A16" s="1" t="s">
        <v>43</v>
      </c>
      <c r="B16" s="9" t="s">
        <v>28</v>
      </c>
      <c r="C16" s="1">
        <v>70</v>
      </c>
      <c r="D16" s="1">
        <v>1260</v>
      </c>
      <c r="E16" s="2">
        <v>31.35</v>
      </c>
      <c r="F16" s="2">
        <v>2.4234375000000004</v>
      </c>
      <c r="G16" s="6">
        <v>55.335156250000004</v>
      </c>
      <c r="H16" s="2">
        <v>65.836718750000003</v>
      </c>
      <c r="I16" s="4">
        <v>0.35555664062499998</v>
      </c>
      <c r="J16" s="5">
        <v>0.150390625</v>
      </c>
      <c r="K16" s="10" t="s">
        <v>45</v>
      </c>
      <c r="L16" s="3">
        <v>995.2743238511265</v>
      </c>
      <c r="M16" s="4">
        <v>0.17336649244675126</v>
      </c>
      <c r="N16" s="4">
        <v>0.31262578107336608</v>
      </c>
      <c r="O16" s="4">
        <v>0.17336649244675126</v>
      </c>
      <c r="P16" s="4">
        <v>0.31262578107336608</v>
      </c>
      <c r="Q16" s="5">
        <v>5.4977104079744192</v>
      </c>
      <c r="R16" s="5">
        <v>6.5732889113400494</v>
      </c>
      <c r="S16" s="4">
        <v>6.0354996596572343</v>
      </c>
      <c r="T16" s="6">
        <v>4.036309274333985</v>
      </c>
      <c r="U16" s="6">
        <v>4.8259775482597664</v>
      </c>
      <c r="V16" s="6">
        <v>8.8622868225937523</v>
      </c>
      <c r="W16" s="6">
        <v>46.914593465147732</v>
      </c>
      <c r="X16" s="6">
        <v>8.6035260591835012</v>
      </c>
      <c r="Y16" s="6">
        <v>10.286729974213515</v>
      </c>
      <c r="Z16" s="6">
        <v>9.4451280166985097</v>
      </c>
      <c r="AA16" s="7" t="s">
        <v>28</v>
      </c>
    </row>
    <row r="17" spans="1:27" ht="12.75" customHeight="1" x14ac:dyDescent="0.2">
      <c r="A17" s="1" t="s">
        <v>44</v>
      </c>
      <c r="B17" s="9" t="s">
        <v>28</v>
      </c>
      <c r="C17" s="1">
        <v>70</v>
      </c>
      <c r="D17" s="1">
        <v>1260</v>
      </c>
      <c r="E17" s="2">
        <v>29.25</v>
      </c>
      <c r="F17" s="2">
        <v>2.3729492187500001</v>
      </c>
      <c r="G17" s="6">
        <v>53.441845703125004</v>
      </c>
      <c r="H17" s="2">
        <v>63.968652343750001</v>
      </c>
      <c r="I17" s="4">
        <v>0.34164355468750002</v>
      </c>
      <c r="J17" s="5">
        <v>0.169921875</v>
      </c>
      <c r="K17" s="10" t="s">
        <v>45</v>
      </c>
      <c r="L17" s="3">
        <v>995.8959164849133</v>
      </c>
      <c r="M17" s="4">
        <v>0.19588162133593973</v>
      </c>
      <c r="N17" s="4">
        <v>0.35322653186211495</v>
      </c>
      <c r="O17" s="4">
        <v>0.19588162133593973</v>
      </c>
      <c r="P17" s="4">
        <v>0.35322653186211495</v>
      </c>
      <c r="Q17" s="5">
        <v>5.3066565658528519</v>
      </c>
      <c r="R17" s="5">
        <v>6.3841476538442405</v>
      </c>
      <c r="S17" s="4">
        <v>5.8454021098485462</v>
      </c>
      <c r="T17" s="6">
        <v>4.4047700085829122</v>
      </c>
      <c r="U17" s="6">
        <v>5.2991373696516364</v>
      </c>
      <c r="V17" s="6">
        <v>9.7039073782345486</v>
      </c>
      <c r="W17" s="6">
        <v>45.078805025207174</v>
      </c>
      <c r="X17" s="6">
        <v>9.771266132986117</v>
      </c>
      <c r="Y17" s="6">
        <v>11.755274716551302</v>
      </c>
      <c r="Z17" s="6">
        <v>10.763270424768709</v>
      </c>
      <c r="AA17" s="7" t="s">
        <v>28</v>
      </c>
    </row>
    <row r="18" spans="1:27" ht="12.75" customHeight="1" x14ac:dyDescent="0.2">
      <c r="A18" s="1" t="s">
        <v>46</v>
      </c>
      <c r="B18" s="9" t="s">
        <v>28</v>
      </c>
      <c r="C18" s="1">
        <v>70</v>
      </c>
      <c r="D18" s="1">
        <f>IF(ISNUMBER(C18),C18*18,"")</f>
        <v>1260</v>
      </c>
      <c r="E18" s="2">
        <v>28.3</v>
      </c>
      <c r="F18" s="2">
        <v>2.4234375000000004</v>
      </c>
      <c r="G18" s="6">
        <v>55.309912109375006</v>
      </c>
      <c r="H18" s="2">
        <v>64.271582031250006</v>
      </c>
      <c r="I18" s="4">
        <v>0.34628124999999998</v>
      </c>
      <c r="J18" s="5">
        <v>0.189453125</v>
      </c>
      <c r="K18" s="10" t="s">
        <v>45</v>
      </c>
      <c r="L18" s="3">
        <f>IF(ISNUMBER(E18),(0.000015324364*E18^3-0.00584994855*E18^2+0.016286058705*E18+1000.04105055224),"")</f>
        <v>996.16411029509811</v>
      </c>
      <c r="M18" s="4">
        <f>IF(ISNUMBER(J18),IF(K18="Parallel",0.5,1)*(J18/1000)/(0.25*PI()*(0.0235^2)),"")</f>
        <v>0.218396750225128</v>
      </c>
      <c r="N18" s="4">
        <f>IF(ISNUMBER(J18),IF(K18="Parallel",0.5,1)*(J18/1000)/(0.25*PI()*(0.0175^2)),"")</f>
        <v>0.39382728265086342</v>
      </c>
      <c r="O18" s="4">
        <f>IF(ISNUMBER(J18),IF(K18="Parallel",0.5*(J18/1000)/(0.25*PI()*(0.0235^2)),IF(K18="Series",(J18/1000)/(0.25*PI()*(0.0175^2)),"")),"")</f>
        <v>0.218396750225128</v>
      </c>
      <c r="P18" s="4">
        <f>IF(ISNUMBER(J18),IF(K18="Parallel",0.5*(J18/1000)/(0.25*PI()*(0.0175^2)),IF(K18="Series",(J18/1000)/(0.25*PI()*(0.0175^2)),"")),"")</f>
        <v>0.39382728265086342</v>
      </c>
      <c r="Q18" s="5">
        <f>IF(ISNUMBER(N18),0.075+(((G18*1000)-(F18*1000))/(L18*9.81))+(((N18^2)-(M18^2))/(2*9.81)),"")</f>
        <v>5.4923113004679518</v>
      </c>
      <c r="R18" s="5">
        <f>IF(ISNUMBER(N18),IF(K18="Series",(((H18*1000)-(G18*1000))/(L18*9.81))+(((P18^2)-(O18^2))/(2*9.81)),IF(K18="Parallel",0.075+(((H18*1000)-(F18*1000))/(L18*9.81))+(((P18^2)-(O18^2))/(2*9.81)),"")),"")</f>
        <v>6.40935291815219</v>
      </c>
      <c r="S18" s="4">
        <f>IF(ISNUMBER(Q18),IF(K18="Parallel",(Q18+R18)/2,IF(K18="Series",Q18+R18,Q18)),"")</f>
        <v>5.9508321093100705</v>
      </c>
      <c r="T18" s="6">
        <f>IF(ISNUMBER(Q18),(L18*9.81*Q18*J18/1000)*IF(K18="Parallel",0.5,1),"")</f>
        <v>5.0842491037380864</v>
      </c>
      <c r="U18" s="6">
        <f>IF(ISNUMBER(R18),(L18*9.81*R18*J18/1000)*IF(K18="Parallel",0.5,1),"")</f>
        <v>5.9331572896969487</v>
      </c>
      <c r="V18" s="6">
        <f>IF(ISNUMBER(T18),T18+IF(ISNUMBER(U18),U18,0),"")</f>
        <v>11.017406393435035</v>
      </c>
      <c r="W18" s="6">
        <f>IF(ISNUMBER(I18),2*PI()*D18*I18/60,"")</f>
        <v>45.6907345051874</v>
      </c>
      <c r="X18" s="6">
        <f>IF(ISNUMBER(T18),IF(W18=0,0,(T18/W18)*100),"")</f>
        <v>11.127527624141951</v>
      </c>
      <c r="Y18" s="6">
        <f>IF(ISNUMBER(U18),IF(W18=0,0,(U18/W18)*100),"")</f>
        <v>12.985471461447704</v>
      </c>
      <c r="Z18" s="6">
        <f>IF(ISNUMBER(V18),IF(W18=0,0,(V18/(W18))*100)*IF(K18="Single",1,0.5),"")</f>
        <v>12.056499542794828</v>
      </c>
      <c r="AA18" s="7" t="str">
        <f>IF(SUM($A$131:$A$1000)=0,"",IF(ROW(#REF!)=2,(14-#REF!)/14,""))</f>
        <v/>
      </c>
    </row>
    <row r="19" spans="1:27" ht="12.75" customHeight="1" x14ac:dyDescent="0.2">
      <c r="A19" s="1" t="s">
        <v>47</v>
      </c>
      <c r="B19" s="9" t="s">
        <v>28</v>
      </c>
      <c r="C19" s="1">
        <v>70</v>
      </c>
      <c r="D19" s="1">
        <v>1260</v>
      </c>
      <c r="E19" s="2">
        <v>28.3</v>
      </c>
      <c r="F19" s="2">
        <v>2.4234375000000004</v>
      </c>
      <c r="G19" s="6">
        <v>55.309912109375006</v>
      </c>
      <c r="H19" s="2">
        <v>64.271582031250006</v>
      </c>
      <c r="I19" s="4">
        <v>0.34628124999999998</v>
      </c>
      <c r="J19" s="5">
        <v>0.189453125</v>
      </c>
      <c r="K19" s="10" t="s">
        <v>45</v>
      </c>
      <c r="L19" s="3">
        <v>996.16411029509811</v>
      </c>
      <c r="M19" s="4">
        <v>0.21839675022512822</v>
      </c>
      <c r="N19" s="4">
        <v>0.39382728265086381</v>
      </c>
      <c r="O19" s="4">
        <v>0.21839675022512822</v>
      </c>
      <c r="P19" s="4">
        <v>0.39382728265086381</v>
      </c>
      <c r="Q19" s="5">
        <v>5.4923113004679518</v>
      </c>
      <c r="R19" s="5">
        <v>6.40935291815219</v>
      </c>
      <c r="S19" s="4">
        <v>5.9508321093100705</v>
      </c>
      <c r="T19" s="6">
        <v>5.0842491037380864</v>
      </c>
      <c r="U19" s="6">
        <v>5.9331572896969487</v>
      </c>
      <c r="V19" s="6">
        <v>11.017406393435035</v>
      </c>
      <c r="W19" s="6">
        <v>45.690734505187358</v>
      </c>
      <c r="X19" s="6">
        <v>11.127527624141962</v>
      </c>
      <c r="Y19" s="6">
        <v>12.985471461447718</v>
      </c>
      <c r="Z19" s="6">
        <v>12.056499542794839</v>
      </c>
      <c r="AA19" s="7" t="s">
        <v>28</v>
      </c>
    </row>
    <row r="20" spans="1:27" ht="12.75" customHeight="1" x14ac:dyDescent="0.2">
      <c r="A20" s="1" t="s">
        <v>48</v>
      </c>
      <c r="B20" s="9" t="s">
        <v>28</v>
      </c>
      <c r="C20" s="1">
        <v>70</v>
      </c>
      <c r="D20" s="1">
        <v>1260</v>
      </c>
      <c r="E20" s="2">
        <v>31.3</v>
      </c>
      <c r="F20" s="2">
        <v>2.4234375000000004</v>
      </c>
      <c r="G20" s="6">
        <v>54.805029296875006</v>
      </c>
      <c r="H20" s="2">
        <v>64.473535156250009</v>
      </c>
      <c r="I20" s="4">
        <v>0.3540107421875</v>
      </c>
      <c r="J20" s="5">
        <v>0.189453125</v>
      </c>
      <c r="K20" s="10" t="s">
        <v>45</v>
      </c>
      <c r="L20" s="3">
        <v>995.28957894378914</v>
      </c>
      <c r="M20" s="4">
        <v>0.21839675022512822</v>
      </c>
      <c r="N20" s="4">
        <v>0.39382728265086381</v>
      </c>
      <c r="O20" s="4">
        <v>0.21839675022512822</v>
      </c>
      <c r="P20" s="4">
        <v>0.39382728265086381</v>
      </c>
      <c r="Q20" s="5">
        <v>5.4453568084282642</v>
      </c>
      <c r="R20" s="5">
        <v>6.4355978006500738</v>
      </c>
      <c r="S20" s="4">
        <v>5.9404773045391686</v>
      </c>
      <c r="T20" s="6">
        <v>5.0363578912264089</v>
      </c>
      <c r="U20" s="6">
        <v>5.9522222157961107</v>
      </c>
      <c r="V20" s="6">
        <v>10.98858010702252</v>
      </c>
      <c r="W20" s="6">
        <v>46.710616971821004</v>
      </c>
      <c r="X20" s="6">
        <v>10.782041038474571</v>
      </c>
      <c r="Y20" s="6">
        <v>12.742760857530296</v>
      </c>
      <c r="Z20" s="6">
        <v>11.762400948002433</v>
      </c>
      <c r="AA20" s="7" t="s">
        <v>28</v>
      </c>
    </row>
    <row r="21" spans="1:27" ht="12.75" customHeight="1" x14ac:dyDescent="0.2">
      <c r="A21" s="1" t="s">
        <v>49</v>
      </c>
      <c r="B21" s="9" t="s">
        <v>28</v>
      </c>
      <c r="C21" s="1">
        <v>70</v>
      </c>
      <c r="D21" s="1">
        <f>IF(ISNUMBER(C21),C21*18,"")</f>
        <v>1260</v>
      </c>
      <c r="E21" s="2">
        <v>28.25</v>
      </c>
      <c r="F21" s="2">
        <v>2.4234375000000004</v>
      </c>
      <c r="G21" s="6">
        <v>53.946728515625004</v>
      </c>
      <c r="H21" s="2">
        <v>62.85791015625</v>
      </c>
      <c r="I21" s="4">
        <v>0.34628124999999998</v>
      </c>
      <c r="J21" s="5">
        <v>0.20703125</v>
      </c>
      <c r="K21" s="10" t="s">
        <v>45</v>
      </c>
      <c r="L21" s="3">
        <f>IF(ISNUMBER(E21),(0.000015324364*E21^3-0.00584994855*E21^2+0.016286058705*E21+1000.04105055224),"")</f>
        <v>996.17799900288605</v>
      </c>
      <c r="M21" s="4">
        <f>IF(ISNUMBER(J21),IF(K21="Parallel",0.5,1)*(J21/1000)/(0.25*PI()*(0.0235^2)),"")</f>
        <v>0.2386603662253976</v>
      </c>
      <c r="N21" s="4">
        <f>IF(ISNUMBER(J21),IF(K21="Parallel",0.5,1)*(J21/1000)/(0.25*PI()*(0.0175^2)),"")</f>
        <v>0.43036795836073732</v>
      </c>
      <c r="O21" s="4">
        <f>IF(ISNUMBER(J21),IF(K21="Parallel",0.5*(J21/1000)/(0.25*PI()*(0.0235^2)),IF(K21="Series",(J21/1000)/(0.25*PI()*(0.0175^2)),"")),"")</f>
        <v>0.2386603662253976</v>
      </c>
      <c r="P21" s="4">
        <f>IF(ISNUMBER(J21),IF(K21="Parallel",0.5*(J21/1000)/(0.25*PI()*(0.0175^2)),IF(K21="Series",(J21/1000)/(0.25*PI()*(0.0175^2)),"")),"")</f>
        <v>0.43036795836073732</v>
      </c>
      <c r="Q21" s="5">
        <f>IF(ISNUMBER(N21),0.075+(((G21*1000)-(F21*1000))/(L21*9.81))+(((N21^2)-(M21^2))/(2*9.81)),"")</f>
        <v>5.3538070860152418</v>
      </c>
      <c r="R21" s="5">
        <f>IF(ISNUMBER(N21),IF(K21="Series",(((H21*1000)-(G21*1000))/(L21*9.81))+(((P21^2)-(O21^2))/(2*9.81)),IF(K21="Parallel",0.075+(((H21*1000)-(F21*1000))/(L21*9.81))+(((P21^2)-(O21^2))/(2*9.81)),"")),"")</f>
        <v>6.2656695586920872</v>
      </c>
      <c r="S21" s="4">
        <f>IF(ISNUMBER(Q21),IF(K21="Parallel",(Q21+R21)/2,IF(K21="Series",Q21+R21,Q21)),"")</f>
        <v>5.8097383223536649</v>
      </c>
      <c r="T21" s="6">
        <f>IF(ISNUMBER(Q21),(L21*9.81*Q21*J21/1000)*IF(K21="Parallel",0.5,1),"")</f>
        <v>5.4159491747243189</v>
      </c>
      <c r="U21" s="6">
        <f>IF(ISNUMBER(R21),(L21*9.81*R21*J21/1000)*IF(K21="Parallel",0.5,1),"")</f>
        <v>6.3383957117421401</v>
      </c>
      <c r="V21" s="6">
        <f>IF(ISNUMBER(T21),T21+IF(ISNUMBER(U21),U21,0),"")</f>
        <v>11.754344886466459</v>
      </c>
      <c r="W21" s="6">
        <f>IF(ISNUMBER(I21),2*PI()*D21*I21/60,"")</f>
        <v>45.6907345051874</v>
      </c>
      <c r="X21" s="6">
        <f>IF(ISNUMBER(T21),IF(W21=0,0,(T21/W21)*100),"")</f>
        <v>11.85349553553233</v>
      </c>
      <c r="Y21" s="6">
        <f>IF(ISNUMBER(U21),IF(W21=0,0,(U21/W21)*100),"")</f>
        <v>13.872387433435819</v>
      </c>
      <c r="Z21" s="6">
        <f>IF(ISNUMBER(V21),IF(W21=0,0,(V21/(W21))*100)*IF(K21="Single",1,0.5),"")</f>
        <v>12.862941484484075</v>
      </c>
      <c r="AA21" s="7" t="str">
        <f>IF(SUM($A$131:$A$1000)=0,"",IF(ROW(#REF!)=2,(14-#REF!)/14,""))</f>
        <v/>
      </c>
    </row>
    <row r="22" spans="1:27" ht="12.75" customHeight="1" x14ac:dyDescent="0.2">
      <c r="A22" s="1" t="s">
        <v>50</v>
      </c>
      <c r="B22" s="9" t="s">
        <v>28</v>
      </c>
      <c r="C22" s="1">
        <v>70</v>
      </c>
      <c r="D22" s="1">
        <v>1260</v>
      </c>
      <c r="E22" s="2">
        <v>28.25</v>
      </c>
      <c r="F22" s="2">
        <v>2.4234375000000004</v>
      </c>
      <c r="G22" s="6">
        <v>53.946728515625004</v>
      </c>
      <c r="H22" s="2">
        <v>62.85791015625</v>
      </c>
      <c r="I22" s="4">
        <v>0.34628124999999998</v>
      </c>
      <c r="J22" s="5">
        <v>0.20703125</v>
      </c>
      <c r="K22" s="10" t="s">
        <v>45</v>
      </c>
      <c r="L22" s="3">
        <v>996.17799900288605</v>
      </c>
      <c r="M22" s="4">
        <v>0.23866036622539782</v>
      </c>
      <c r="N22" s="4">
        <v>0.43036795836073771</v>
      </c>
      <c r="O22" s="4">
        <v>0.23866036622539782</v>
      </c>
      <c r="P22" s="4">
        <v>0.43036795836073771</v>
      </c>
      <c r="Q22" s="5">
        <v>5.3538070860152418</v>
      </c>
      <c r="R22" s="5">
        <v>6.2656695586920872</v>
      </c>
      <c r="S22" s="4">
        <v>5.8097383223536649</v>
      </c>
      <c r="T22" s="6">
        <v>5.4159491747243189</v>
      </c>
      <c r="U22" s="6">
        <v>6.3383957117421401</v>
      </c>
      <c r="V22" s="6">
        <v>11.754344886466459</v>
      </c>
      <c r="W22" s="6">
        <v>45.690734505187358</v>
      </c>
      <c r="X22" s="6">
        <v>11.853495535532343</v>
      </c>
      <c r="Y22" s="6">
        <v>13.872387433435831</v>
      </c>
      <c r="Z22" s="6">
        <v>12.862941484484086</v>
      </c>
      <c r="AA22" s="7" t="s">
        <v>28</v>
      </c>
    </row>
    <row r="23" spans="1:27" ht="12.75" customHeight="1" x14ac:dyDescent="0.2">
      <c r="A23" s="1" t="s">
        <v>51</v>
      </c>
      <c r="B23" s="9" t="s">
        <v>28</v>
      </c>
      <c r="C23" s="1">
        <v>70</v>
      </c>
      <c r="D23" s="1">
        <v>1260</v>
      </c>
      <c r="E23" s="2">
        <v>31.3</v>
      </c>
      <c r="F23" s="2">
        <v>2.4739257812500002</v>
      </c>
      <c r="G23" s="6">
        <v>53.138916015625</v>
      </c>
      <c r="H23" s="2">
        <v>63.261816406250006</v>
      </c>
      <c r="I23" s="4">
        <v>0.35091894531250001</v>
      </c>
      <c r="J23" s="5">
        <v>0.24609375</v>
      </c>
      <c r="K23" s="10" t="s">
        <v>45</v>
      </c>
      <c r="L23" s="3">
        <v>995.28957894378914</v>
      </c>
      <c r="M23" s="4">
        <v>0.28369062400377482</v>
      </c>
      <c r="N23" s="4">
        <v>0.51156945993823544</v>
      </c>
      <c r="O23" s="4">
        <v>0.28369062400377482</v>
      </c>
      <c r="P23" s="4">
        <v>0.51156945993823544</v>
      </c>
      <c r="Q23" s="5">
        <v>5.273306281424853</v>
      </c>
      <c r="R23" s="5">
        <v>6.3100860147954698</v>
      </c>
      <c r="S23" s="4">
        <v>5.7916961481101614</v>
      </c>
      <c r="T23" s="6">
        <v>6.3353709556345716</v>
      </c>
      <c r="U23" s="6">
        <v>7.5809622146372586</v>
      </c>
      <c r="V23" s="6">
        <v>13.91633317027183</v>
      </c>
      <c r="W23" s="6">
        <v>46.302663985167548</v>
      </c>
      <c r="X23" s="6">
        <v>13.682519342005946</v>
      </c>
      <c r="Y23" s="6">
        <v>16.372626458524547</v>
      </c>
      <c r="Z23" s="6">
        <v>15.027572900265248</v>
      </c>
      <c r="AA23" s="7" t="s">
        <v>28</v>
      </c>
    </row>
    <row r="24" spans="1:27" ht="12.75" customHeight="1" x14ac:dyDescent="0.2">
      <c r="A24" s="1" t="s">
        <v>52</v>
      </c>
      <c r="B24" s="9" t="s">
        <v>28</v>
      </c>
      <c r="C24" s="1">
        <v>70</v>
      </c>
      <c r="D24" s="1">
        <v>1260</v>
      </c>
      <c r="E24" s="2">
        <v>29.25</v>
      </c>
      <c r="F24" s="2">
        <v>2.4739257812500002</v>
      </c>
      <c r="G24" s="6">
        <v>52.810742187500004</v>
      </c>
      <c r="H24" s="2">
        <v>61.595703125</v>
      </c>
      <c r="I24" s="4">
        <v>0.33855175781249996</v>
      </c>
      <c r="J24" s="5">
        <v>0.263671875</v>
      </c>
      <c r="K24" s="10" t="s">
        <v>45</v>
      </c>
      <c r="L24" s="3">
        <v>995.8959164849133</v>
      </c>
      <c r="M24" s="4">
        <v>0.30395424000404442</v>
      </c>
      <c r="N24" s="4">
        <v>0.5481101356481094</v>
      </c>
      <c r="O24" s="4">
        <v>0.30395424000404442</v>
      </c>
      <c r="P24" s="4">
        <v>0.5481101356481094</v>
      </c>
      <c r="Q24" s="5">
        <v>5.2379227846359715</v>
      </c>
      <c r="R24" s="5">
        <v>6.1371239803697923</v>
      </c>
      <c r="S24" s="4">
        <v>5.6875233825028815</v>
      </c>
      <c r="T24" s="6">
        <v>6.7464586490880158</v>
      </c>
      <c r="U24" s="6">
        <v>7.9046322101842064</v>
      </c>
      <c r="V24" s="6">
        <v>14.651090859272223</v>
      </c>
      <c r="W24" s="6">
        <v>44.670852038553704</v>
      </c>
      <c r="X24" s="6">
        <v>15.102596752050768</v>
      </c>
      <c r="Y24" s="6">
        <v>17.695279694602693</v>
      </c>
      <c r="Z24" s="6">
        <v>16.398938223326731</v>
      </c>
      <c r="AA24" s="7" t="s">
        <v>28</v>
      </c>
    </row>
    <row r="25" spans="1:27" ht="12.75" customHeight="1" x14ac:dyDescent="0.2">
      <c r="A25" s="1" t="s">
        <v>53</v>
      </c>
      <c r="B25" s="9" t="s">
        <v>28</v>
      </c>
      <c r="C25" s="1">
        <v>70</v>
      </c>
      <c r="D25" s="1">
        <v>1260</v>
      </c>
      <c r="E25" s="2">
        <v>33.75</v>
      </c>
      <c r="F25" s="2">
        <v>2.4739257812500002</v>
      </c>
      <c r="G25" s="6">
        <v>54.325390625000004</v>
      </c>
      <c r="H25" s="2">
        <v>64.221093750000009</v>
      </c>
      <c r="I25" s="4">
        <v>0.34782714843750001</v>
      </c>
      <c r="J25" s="5">
        <v>0.263671875</v>
      </c>
      <c r="K25" s="10" t="s">
        <v>45</v>
      </c>
      <c r="L25" s="3">
        <v>994.51636804574468</v>
      </c>
      <c r="M25" s="4">
        <v>0.30395424000404442</v>
      </c>
      <c r="N25" s="4">
        <v>0.5481101356481094</v>
      </c>
      <c r="O25" s="4">
        <v>0.30395424000404442</v>
      </c>
      <c r="P25" s="4">
        <v>0.5481101356481094</v>
      </c>
      <c r="Q25" s="5">
        <v>5.4003195969111522</v>
      </c>
      <c r="R25" s="5">
        <v>6.4146179379478188</v>
      </c>
      <c r="S25" s="4">
        <v>5.907468767429485</v>
      </c>
      <c r="T25" s="6">
        <v>6.945991013762427</v>
      </c>
      <c r="U25" s="6">
        <v>8.2506003124684835</v>
      </c>
      <c r="V25" s="6">
        <v>15.19659132623091</v>
      </c>
      <c r="W25" s="6">
        <v>45.894710998514093</v>
      </c>
      <c r="X25" s="6">
        <v>15.134621969811105</v>
      </c>
      <c r="Y25" s="6">
        <v>17.977235574564592</v>
      </c>
      <c r="Z25" s="6">
        <v>16.555928772187848</v>
      </c>
      <c r="AA25" s="7" t="s">
        <v>28</v>
      </c>
    </row>
    <row r="26" spans="1:27" ht="12.75" customHeight="1" x14ac:dyDescent="0.2">
      <c r="A26" s="1" t="s">
        <v>54</v>
      </c>
      <c r="B26" s="9" t="s">
        <v>28</v>
      </c>
      <c r="C26" s="1">
        <v>70</v>
      </c>
      <c r="D26" s="1">
        <v>1260</v>
      </c>
      <c r="E26" s="2">
        <v>31.25</v>
      </c>
      <c r="F26" s="2">
        <v>2.4234375000000004</v>
      </c>
      <c r="G26" s="6">
        <v>52.280615234375006</v>
      </c>
      <c r="H26" s="2">
        <v>61.444238281250001</v>
      </c>
      <c r="I26" s="4">
        <v>0.35246484374999998</v>
      </c>
      <c r="J26" s="5">
        <v>0.30078125</v>
      </c>
      <c r="K26" s="10" t="s">
        <v>45</v>
      </c>
      <c r="L26" s="3">
        <v>995.30481198149778</v>
      </c>
      <c r="M26" s="4">
        <v>0.34673298489350252</v>
      </c>
      <c r="N26" s="4">
        <v>0.62525156214673216</v>
      </c>
      <c r="O26" s="4">
        <v>0.34673298489350252</v>
      </c>
      <c r="P26" s="4">
        <v>0.62525156214673216</v>
      </c>
      <c r="Q26" s="5">
        <v>5.1950538950365743</v>
      </c>
      <c r="R26" s="5">
        <v>6.1335708107461793</v>
      </c>
      <c r="S26" s="4">
        <v>5.6643123528913772</v>
      </c>
      <c r="T26" s="6">
        <v>7.6284434782576103</v>
      </c>
      <c r="U26" s="6">
        <v>9.0065664755415433</v>
      </c>
      <c r="V26" s="6">
        <v>16.635009953799155</v>
      </c>
      <c r="W26" s="6">
        <v>46.506640478494276</v>
      </c>
      <c r="X26" s="6">
        <v>16.402912357828072</v>
      </c>
      <c r="Y26" s="6">
        <v>19.366194553886093</v>
      </c>
      <c r="Z26" s="6">
        <v>17.884553455857084</v>
      </c>
      <c r="AA26" s="7" t="s">
        <v>28</v>
      </c>
    </row>
    <row r="27" spans="1:27" ht="12.75" customHeight="1" x14ac:dyDescent="0.2">
      <c r="A27" s="22" t="s">
        <v>27</v>
      </c>
      <c r="B27" s="29" t="s">
        <v>28</v>
      </c>
      <c r="C27" s="22">
        <v>70</v>
      </c>
      <c r="D27" s="22">
        <v>1260</v>
      </c>
      <c r="E27" s="23">
        <v>29.35</v>
      </c>
      <c r="F27" s="23">
        <v>2.3729492187500001</v>
      </c>
      <c r="G27" s="27">
        <v>52.331103515625003</v>
      </c>
      <c r="H27" s="23">
        <v>60.686914062500001</v>
      </c>
      <c r="I27" s="25">
        <v>0.33855175781249996</v>
      </c>
      <c r="J27" s="26">
        <v>0.33984375</v>
      </c>
      <c r="K27" s="30" t="s">
        <v>45</v>
      </c>
      <c r="L27" s="24">
        <v>995.86721114008697</v>
      </c>
      <c r="M27" s="25">
        <v>0.39176324267187945</v>
      </c>
      <c r="N27" s="25">
        <v>0.70645306372422989</v>
      </c>
      <c r="O27" s="25">
        <v>0.39176324267187945</v>
      </c>
      <c r="P27" s="25">
        <v>0.70645306372422989</v>
      </c>
      <c r="Q27" s="26">
        <v>5.2063227696656229</v>
      </c>
      <c r="R27" s="26">
        <v>6.0616221230457343</v>
      </c>
      <c r="S27" s="25">
        <v>5.6339724463556786</v>
      </c>
      <c r="T27" s="27">
        <v>8.6427275267165058</v>
      </c>
      <c r="U27" s="27">
        <v>10.062562521986282</v>
      </c>
      <c r="V27" s="27">
        <v>18.705290048702786</v>
      </c>
      <c r="W27" s="27">
        <v>44.670852038553704</v>
      </c>
      <c r="X27" s="27">
        <v>19.347577071637893</v>
      </c>
      <c r="Y27" s="27">
        <v>22.526014308618219</v>
      </c>
      <c r="Z27" s="27">
        <v>20.936795690128058</v>
      </c>
      <c r="AA27" s="28" t="s">
        <v>28</v>
      </c>
    </row>
    <row r="28" spans="1:27" ht="12.75" customHeight="1" x14ac:dyDescent="0.2">
      <c r="A28" s="22" t="s">
        <v>30</v>
      </c>
      <c r="B28" s="29" t="s">
        <v>28</v>
      </c>
      <c r="C28" s="22">
        <v>70</v>
      </c>
      <c r="D28" s="22">
        <f>IF(ISNUMBER(C28),C28*18,"")</f>
        <v>1260</v>
      </c>
      <c r="E28" s="23">
        <v>28.3</v>
      </c>
      <c r="F28" s="23">
        <v>2.4234375000000004</v>
      </c>
      <c r="G28" s="27">
        <v>50.765966796875006</v>
      </c>
      <c r="H28" s="23">
        <v>60.283007812500003</v>
      </c>
      <c r="I28" s="25">
        <v>0.34009765624999999</v>
      </c>
      <c r="J28" s="26">
        <v>0.376953125</v>
      </c>
      <c r="K28" s="30" t="s">
        <v>45</v>
      </c>
      <c r="L28" s="24">
        <f>IF(ISNUMBER(E28),(0.000015324364*E28^3-0.00584994855*E28^2+0.016286058705*E28+1000.04105055224),"")</f>
        <v>996.16411029509811</v>
      </c>
      <c r="M28" s="25">
        <f>IF(ISNUMBER(J28),IF(K28="Parallel",0.5,1)*(J28/1000)/(0.25*PI()*(0.0235^2)),"")</f>
        <v>0.43454198756133716</v>
      </c>
      <c r="N28" s="25">
        <f>IF(ISNUMBER(J28),IF(K28="Parallel",0.5,1)*(J28/1000)/(0.25*PI()*(0.0175^2)),"")</f>
        <v>0.78359449022285199</v>
      </c>
      <c r="O28" s="25">
        <f>IF(ISNUMBER(J28),IF(K28="Parallel",0.5*(J28/1000)/(0.25*PI()*(0.0235^2)),IF(K28="Series",(J28/1000)/(0.25*PI()*(0.0175^2)),"")),"")</f>
        <v>0.43454198756133716</v>
      </c>
      <c r="P28" s="25">
        <f>IF(ISNUMBER(J28),IF(K28="Parallel",0.5*(J28/1000)/(0.25*PI()*(0.0175^2)),IF(K28="Series",(J28/1000)/(0.25*PI()*(0.0175^2)),"")),"")</f>
        <v>0.78359449022285199</v>
      </c>
      <c r="Q28" s="26">
        <f>IF(ISNUMBER(N28),0.075+(((G28*1000)-(F28*1000))/(L28*9.81))+(((N28^2)-(M28^2))/(2*9.81)),"")</f>
        <v>5.0435297404491104</v>
      </c>
      <c r="R28" s="26">
        <f>IF(ISNUMBER(N28),IF(K28="Series",(((H28*1000)-(G28*1000))/(L28*9.81))+(((P28^2)-(O28^2))/(2*9.81)),IF(K28="Parallel",0.075+(((H28*1000)-(F28*1000))/(L28*9.81))+(((P28^2)-(O28^2))/(2*9.81)),"")),"")</f>
        <v>6.0174021062715255</v>
      </c>
      <c r="S28" s="25">
        <f>IF(ISNUMBER(Q28),IF(K28="Parallel",(Q28+R28)/2,IF(K28="Series",Q28+R28,Q28)),"")</f>
        <v>5.5304659233603175</v>
      </c>
      <c r="T28" s="27">
        <f>IF(ISNUMBER(Q28),(L28*9.81*Q28*J28/1000)*IF(K28="Parallel",0.5,1),"")</f>
        <v>9.2894892567349387</v>
      </c>
      <c r="U28" s="27">
        <f>IF(ISNUMBER(R28),(L28*9.81*R28*J28/1000)*IF(K28="Parallel",0.5,1),"")</f>
        <v>11.083228432531445</v>
      </c>
      <c r="V28" s="27">
        <f>IF(ISNUMBER(T28),T28+IF(ISNUMBER(U28),U28,0),"")</f>
        <v>20.372717689266384</v>
      </c>
      <c r="W28" s="27">
        <f>IF(ISNUMBER(I28),2*PI()*D28*I28/60,"")</f>
        <v>44.874828531880482</v>
      </c>
      <c r="X28" s="27">
        <f>IF(ISNUMBER(T28),IF(W28=0,0,(T28/W28)*100),"")</f>
        <v>20.700890812619807</v>
      </c>
      <c r="Y28" s="27">
        <f>IF(ISNUMBER(U28),IF(W28=0,0,(U28/W28)*100),"")</f>
        <v>24.698096449900802</v>
      </c>
      <c r="Z28" s="27">
        <f>IF(ISNUMBER(V28),IF(W28=0,0,(V28/(W28))*100)*IF(K28="Single",1,0.5),"")</f>
        <v>22.699493631260303</v>
      </c>
      <c r="AA28" s="28" t="str">
        <f>IF(SUM($A$131:$A$1000)=0,"",IF(ROW(#REF!)=2,(14-#REF!)/14,""))</f>
        <v/>
      </c>
    </row>
    <row r="29" spans="1:27" ht="12.75" customHeight="1" x14ac:dyDescent="0.2">
      <c r="A29" s="22" t="s">
        <v>31</v>
      </c>
      <c r="B29" s="29" t="s">
        <v>28</v>
      </c>
      <c r="C29" s="22">
        <v>70</v>
      </c>
      <c r="D29" s="22">
        <v>1260</v>
      </c>
      <c r="E29" s="23">
        <v>28.3</v>
      </c>
      <c r="F29" s="23">
        <v>2.4234375000000004</v>
      </c>
      <c r="G29" s="27">
        <v>50.765966796875006</v>
      </c>
      <c r="H29" s="23">
        <v>60.283007812500003</v>
      </c>
      <c r="I29" s="25">
        <v>0.34009765624999999</v>
      </c>
      <c r="J29" s="26">
        <v>0.376953125</v>
      </c>
      <c r="K29" s="30" t="s">
        <v>45</v>
      </c>
      <c r="L29" s="24">
        <v>996.16411029509811</v>
      </c>
      <c r="M29" s="25">
        <v>0.43454198756133761</v>
      </c>
      <c r="N29" s="25">
        <v>0.78359449022285277</v>
      </c>
      <c r="O29" s="25">
        <v>0.43454198756133761</v>
      </c>
      <c r="P29" s="25">
        <v>0.78359449022285277</v>
      </c>
      <c r="Q29" s="26">
        <v>5.0435297404491104</v>
      </c>
      <c r="R29" s="26">
        <v>6.0174021062715255</v>
      </c>
      <c r="S29" s="25">
        <v>5.5304659233603175</v>
      </c>
      <c r="T29" s="27">
        <v>9.2894892567349387</v>
      </c>
      <c r="U29" s="27">
        <v>11.083228432531445</v>
      </c>
      <c r="V29" s="27">
        <v>20.372717689266384</v>
      </c>
      <c r="W29" s="27">
        <v>44.874828531880439</v>
      </c>
      <c r="X29" s="27">
        <v>20.700890812619825</v>
      </c>
      <c r="Y29" s="27">
        <v>24.698096449900824</v>
      </c>
      <c r="Z29" s="27">
        <v>22.699493631260324</v>
      </c>
      <c r="AA29" s="28" t="s">
        <v>28</v>
      </c>
    </row>
    <row r="30" spans="1:27" ht="12.75" customHeight="1" x14ac:dyDescent="0.2">
      <c r="A30" s="22" t="s">
        <v>32</v>
      </c>
      <c r="B30" s="29" t="s">
        <v>28</v>
      </c>
      <c r="C30" s="22">
        <v>70</v>
      </c>
      <c r="D30" s="22">
        <f>IF(ISNUMBER(C30),C30*18,"")</f>
        <v>1260</v>
      </c>
      <c r="E30" s="23">
        <v>28.25</v>
      </c>
      <c r="F30" s="23">
        <v>2.3224609375000003</v>
      </c>
      <c r="G30" s="27">
        <v>52.179638671875004</v>
      </c>
      <c r="H30" s="23">
        <v>60.939355468750001</v>
      </c>
      <c r="I30" s="25">
        <v>0.34164355468750002</v>
      </c>
      <c r="J30" s="26">
        <v>0.396484375</v>
      </c>
      <c r="K30" s="30" t="s">
        <v>45</v>
      </c>
      <c r="L30" s="24">
        <f>IF(ISNUMBER(E30),(0.000015324364*E30^3-0.00584994855*E30^2+0.016286058705*E30+1000.04105055224),"")</f>
        <v>996.17799900288605</v>
      </c>
      <c r="M30" s="25">
        <f>IF(ISNUMBER(J30),IF(K30="Parallel",0.5,1)*(J30/1000)/(0.25*PI()*(0.0235^2)),"")</f>
        <v>0.45705711645052566</v>
      </c>
      <c r="N30" s="25">
        <f>IF(ISNUMBER(J30),IF(K30="Parallel",0.5,1)*(J30/1000)/(0.25*PI()*(0.0175^2)),"")</f>
        <v>0.8241952410116008</v>
      </c>
      <c r="O30" s="25">
        <f>IF(ISNUMBER(J30),IF(K30="Parallel",0.5*(J30/1000)/(0.25*PI()*(0.0235^2)),IF(K30="Series",(J30/1000)/(0.25*PI()*(0.0175^2)),"")),"")</f>
        <v>0.45705711645052566</v>
      </c>
      <c r="P30" s="25">
        <f>IF(ISNUMBER(J30),IF(K30="Parallel",0.5*(J30/1000)/(0.25*PI()*(0.0175^2)),IF(K30="Series",(J30/1000)/(0.25*PI()*(0.0175^2)),"")),"")</f>
        <v>0.8241952410116008</v>
      </c>
      <c r="Q30" s="26">
        <f>IF(ISNUMBER(N30),0.075+(((G30*1000)-(F30*1000))/(L30*9.81))+(((N30^2)-(M30^2))/(2*9.81)),"")</f>
        <v>5.2007554845776687</v>
      </c>
      <c r="R30" s="26">
        <f>IF(ISNUMBER(N30),IF(K30="Series",(((H30*1000)-(G30*1000))/(L30*9.81))+(((P30^2)-(O30^2))/(2*9.81)),IF(K30="Parallel",0.075+(((H30*1000)-(F30*1000))/(L30*9.81))+(((P30^2)-(O30^2))/(2*9.81)),"")),"")</f>
        <v>6.0971188783988159</v>
      </c>
      <c r="S30" s="25">
        <f>IF(ISNUMBER(Q30),IF(K30="Parallel",(Q30+R30)/2,IF(K30="Series",Q30+R30,Q30)),"")</f>
        <v>5.6489371814882423</v>
      </c>
      <c r="T30" s="27">
        <f>IF(ISNUMBER(Q30),(L30*9.81*Q30*J30/1000)*IF(K30="Parallel",0.5,1),"")</f>
        <v>10.075543220463764</v>
      </c>
      <c r="U30" s="27">
        <f>IF(ISNUMBER(R30),(L30*9.81*R30*J30/1000)*IF(K30="Parallel",0.5,1),"")</f>
        <v>11.812088640156755</v>
      </c>
      <c r="V30" s="27">
        <f>IF(ISNUMBER(T30),T30+IF(ISNUMBER(U30),U30,0),"")</f>
        <v>21.88763186062052</v>
      </c>
      <c r="W30" s="27">
        <f>IF(ISNUMBER(I30),2*PI()*D30*I30/60,"")</f>
        <v>45.078805025207217</v>
      </c>
      <c r="X30" s="27">
        <f>IF(ISNUMBER(T30),IF(W30=0,0,(T30/W30)*100),"")</f>
        <v>22.350954544668411</v>
      </c>
      <c r="Y30" s="27">
        <f>IF(ISNUMBER(U30),IF(W30=0,0,(U30/W30)*100),"")</f>
        <v>26.203198229304565</v>
      </c>
      <c r="Z30" s="27">
        <f>IF(ISNUMBER(V30),IF(W30=0,0,(V30/(W30))*100)*IF(K30="Single",1,0.5),"")</f>
        <v>24.277076386986487</v>
      </c>
      <c r="AA30" s="28" t="str">
        <f>IF(SUM($A$131:$A$1000)=0,"",IF(ROW(#REF!)=2,(14-#REF!)/14,""))</f>
        <v/>
      </c>
    </row>
    <row r="31" spans="1:27" ht="12.75" customHeight="1" x14ac:dyDescent="0.2">
      <c r="A31" s="22" t="s">
        <v>33</v>
      </c>
      <c r="B31" s="29" t="s">
        <v>28</v>
      </c>
      <c r="C31" s="22">
        <v>70</v>
      </c>
      <c r="D31" s="22">
        <v>1260</v>
      </c>
      <c r="E31" s="23">
        <v>28.25</v>
      </c>
      <c r="F31" s="23">
        <v>2.3224609375000003</v>
      </c>
      <c r="G31" s="27">
        <v>52.179638671875004</v>
      </c>
      <c r="H31" s="23">
        <v>60.939355468750001</v>
      </c>
      <c r="I31" s="25">
        <v>0.34164355468750002</v>
      </c>
      <c r="J31" s="26">
        <v>0.396484375</v>
      </c>
      <c r="K31" s="30" t="s">
        <v>45</v>
      </c>
      <c r="L31" s="24">
        <v>996.17799900288605</v>
      </c>
      <c r="M31" s="25">
        <v>0.4570571164505261</v>
      </c>
      <c r="N31" s="25">
        <v>0.82419524101160158</v>
      </c>
      <c r="O31" s="25">
        <v>0.4570571164505261</v>
      </c>
      <c r="P31" s="25">
        <v>0.82419524101160158</v>
      </c>
      <c r="Q31" s="26">
        <v>5.2007554845776687</v>
      </c>
      <c r="R31" s="26">
        <v>6.0971188783988159</v>
      </c>
      <c r="S31" s="25">
        <v>5.6489371814882423</v>
      </c>
      <c r="T31" s="27">
        <v>10.075543220463764</v>
      </c>
      <c r="U31" s="27">
        <v>11.812088640156755</v>
      </c>
      <c r="V31" s="27">
        <v>21.88763186062052</v>
      </c>
      <c r="W31" s="27">
        <v>45.078805025207174</v>
      </c>
      <c r="X31" s="27">
        <v>22.350954544668429</v>
      </c>
      <c r="Y31" s="27">
        <v>26.20319822930459</v>
      </c>
      <c r="Z31" s="27">
        <v>24.277076386986511</v>
      </c>
      <c r="AA31" s="28" t="s">
        <v>28</v>
      </c>
    </row>
    <row r="32" spans="1:27" ht="12.75" customHeight="1" x14ac:dyDescent="0.2">
      <c r="A32" s="22" t="s">
        <v>34</v>
      </c>
      <c r="B32" s="29" t="s">
        <v>28</v>
      </c>
      <c r="C32" s="22">
        <v>70</v>
      </c>
      <c r="D32" s="22">
        <v>1260</v>
      </c>
      <c r="E32" s="23">
        <v>31.3</v>
      </c>
      <c r="F32" s="23">
        <v>2.3224609375000003</v>
      </c>
      <c r="G32" s="27">
        <v>51.624267578125</v>
      </c>
      <c r="H32" s="23">
        <v>60.33349609375</v>
      </c>
      <c r="I32" s="25">
        <v>0.34628124999999998</v>
      </c>
      <c r="J32" s="26">
        <v>0.4140625</v>
      </c>
      <c r="K32" s="30" t="s">
        <v>45</v>
      </c>
      <c r="L32" s="24">
        <v>995.28957894378914</v>
      </c>
      <c r="M32" s="25">
        <v>0.47732073245079565</v>
      </c>
      <c r="N32" s="25">
        <v>0.86073591672147542</v>
      </c>
      <c r="O32" s="25">
        <v>0.47732073245079565</v>
      </c>
      <c r="P32" s="25">
        <v>0.86073591672147542</v>
      </c>
      <c r="Q32" s="26">
        <v>5.1506017957212062</v>
      </c>
      <c r="R32" s="26">
        <v>6.0425943344066493</v>
      </c>
      <c r="S32" s="25">
        <v>5.5965980650639278</v>
      </c>
      <c r="T32" s="27">
        <v>10.411476985610047</v>
      </c>
      <c r="U32" s="27">
        <v>12.214559451735537</v>
      </c>
      <c r="V32" s="27">
        <v>22.626036437345583</v>
      </c>
      <c r="W32" s="27">
        <v>45.690734505187358</v>
      </c>
      <c r="X32" s="27">
        <v>22.78684529448309</v>
      </c>
      <c r="Y32" s="27">
        <v>26.73312124222646</v>
      </c>
      <c r="Z32" s="27">
        <v>24.759983268354773</v>
      </c>
      <c r="AA32" s="28" t="s">
        <v>28</v>
      </c>
    </row>
    <row r="33" spans="1:27" ht="12.75" customHeight="1" x14ac:dyDescent="0.2">
      <c r="A33" s="22" t="s">
        <v>35</v>
      </c>
      <c r="B33" s="29" t="s">
        <v>28</v>
      </c>
      <c r="C33" s="22">
        <v>70</v>
      </c>
      <c r="D33" s="22">
        <v>1260</v>
      </c>
      <c r="E33" s="23">
        <v>33.75</v>
      </c>
      <c r="F33" s="23">
        <v>2.3729492187500001</v>
      </c>
      <c r="G33" s="27">
        <v>49.932910156250003</v>
      </c>
      <c r="H33" s="23">
        <v>59.879101562500004</v>
      </c>
      <c r="I33" s="25">
        <v>0.34782714843750001</v>
      </c>
      <c r="J33" s="26">
        <v>0.453125</v>
      </c>
      <c r="K33" s="30" t="s">
        <v>45</v>
      </c>
      <c r="L33" s="24">
        <v>994.51636804574468</v>
      </c>
      <c r="M33" s="25">
        <v>0.52235099022917264</v>
      </c>
      <c r="N33" s="25">
        <v>0.94193741829897326</v>
      </c>
      <c r="O33" s="25">
        <v>0.52235099022917264</v>
      </c>
      <c r="P33" s="25">
        <v>0.94193741829897326</v>
      </c>
      <c r="Q33" s="26">
        <v>4.9811567843623177</v>
      </c>
      <c r="R33" s="26">
        <v>6.0006301169348859</v>
      </c>
      <c r="S33" s="25">
        <v>5.4908934506486018</v>
      </c>
      <c r="T33" s="27">
        <v>11.010300761335232</v>
      </c>
      <c r="U33" s="27">
        <v>13.263734751813749</v>
      </c>
      <c r="V33" s="27">
        <v>24.274035513148981</v>
      </c>
      <c r="W33" s="27">
        <v>45.894710998514093</v>
      </c>
      <c r="X33" s="27">
        <v>23.990347736783235</v>
      </c>
      <c r="Y33" s="27">
        <v>28.900355756120096</v>
      </c>
      <c r="Z33" s="27">
        <v>26.445351746451664</v>
      </c>
      <c r="AA33" s="28" t="s">
        <v>28</v>
      </c>
    </row>
    <row r="34" spans="1:27" ht="12.75" customHeight="1" x14ac:dyDescent="0.2">
      <c r="A34" s="22" t="s">
        <v>36</v>
      </c>
      <c r="B34" s="29" t="s">
        <v>28</v>
      </c>
      <c r="C34" s="22">
        <v>70</v>
      </c>
      <c r="D34" s="22">
        <v>1260</v>
      </c>
      <c r="E34" s="23">
        <v>31.3</v>
      </c>
      <c r="F34" s="23">
        <v>2.3729492187500001</v>
      </c>
      <c r="G34" s="27">
        <v>49.200830078125001</v>
      </c>
      <c r="H34" s="23">
        <v>57.960546875000006</v>
      </c>
      <c r="I34" s="25">
        <v>0.33855175781249996</v>
      </c>
      <c r="J34" s="26">
        <v>0.470703125</v>
      </c>
      <c r="K34" s="30" t="s">
        <v>45</v>
      </c>
      <c r="L34" s="24">
        <v>995.28957894378914</v>
      </c>
      <c r="M34" s="25">
        <v>0.54261460622944224</v>
      </c>
      <c r="N34" s="25">
        <v>0.97847809400884711</v>
      </c>
      <c r="O34" s="25">
        <v>0.54261460622944224</v>
      </c>
      <c r="P34" s="25">
        <v>0.97847809400884711</v>
      </c>
      <c r="Q34" s="26">
        <v>4.9048673004785579</v>
      </c>
      <c r="R34" s="26">
        <v>5.8020308104027567</v>
      </c>
      <c r="S34" s="25">
        <v>5.3534490554406577</v>
      </c>
      <c r="T34" s="27">
        <v>11.27100940993145</v>
      </c>
      <c r="U34" s="27">
        <v>13.332622445133479</v>
      </c>
      <c r="V34" s="27">
        <v>24.603631855064929</v>
      </c>
      <c r="W34" s="27">
        <v>44.670852038553704</v>
      </c>
      <c r="X34" s="27">
        <v>25.231238930038479</v>
      </c>
      <c r="Y34" s="27">
        <v>29.846358053852661</v>
      </c>
      <c r="Z34" s="27">
        <v>27.53879849194557</v>
      </c>
      <c r="AA34" s="28" t="s">
        <v>28</v>
      </c>
    </row>
    <row r="35" spans="1:27" ht="12.75" customHeight="1" x14ac:dyDescent="0.2">
      <c r="A35" s="22" t="s">
        <v>37</v>
      </c>
      <c r="B35" s="29" t="s">
        <v>28</v>
      </c>
      <c r="C35" s="22">
        <v>70</v>
      </c>
      <c r="D35" s="22">
        <v>1260</v>
      </c>
      <c r="E35" s="23">
        <v>29.400000000000002</v>
      </c>
      <c r="F35" s="23">
        <v>2.2214843750000002</v>
      </c>
      <c r="G35" s="27">
        <v>47.989111328125006</v>
      </c>
      <c r="H35" s="23">
        <v>56.092480468750004</v>
      </c>
      <c r="I35" s="25">
        <v>0.32773046875</v>
      </c>
      <c r="J35" s="26">
        <v>0.546875</v>
      </c>
      <c r="K35" s="30" t="s">
        <v>45</v>
      </c>
      <c r="L35" s="24">
        <v>995.85282470713992</v>
      </c>
      <c r="M35" s="25">
        <v>0.63042360889727733</v>
      </c>
      <c r="N35" s="25">
        <v>1.1368210220849677</v>
      </c>
      <c r="O35" s="25">
        <v>0.63042360889727733</v>
      </c>
      <c r="P35" s="25">
        <v>1.1368210220849677</v>
      </c>
      <c r="Q35" s="26">
        <v>4.8054472801242802</v>
      </c>
      <c r="R35" s="26">
        <v>5.634918756543227</v>
      </c>
      <c r="S35" s="25">
        <v>5.2201830183337536</v>
      </c>
      <c r="T35" s="27">
        <v>12.836778831359876</v>
      </c>
      <c r="U35" s="27">
        <v>15.052543830749523</v>
      </c>
      <c r="V35" s="27">
        <v>27.8893226621094</v>
      </c>
      <c r="W35" s="27">
        <v>43.243016585266602</v>
      </c>
      <c r="X35" s="27">
        <v>29.685206641512412</v>
      </c>
      <c r="Y35" s="27">
        <v>34.809190059784356</v>
      </c>
      <c r="Z35" s="27">
        <v>32.247198350648389</v>
      </c>
      <c r="AA35" s="28" t="s">
        <v>28</v>
      </c>
    </row>
    <row r="36" spans="1:27" ht="12.75" customHeight="1" x14ac:dyDescent="0.2">
      <c r="A36" s="22" t="s">
        <v>38</v>
      </c>
      <c r="B36" s="29" t="s">
        <v>28</v>
      </c>
      <c r="C36" s="22">
        <v>70</v>
      </c>
      <c r="D36" s="22">
        <v>1260</v>
      </c>
      <c r="E36" s="23">
        <v>29.200000000000003</v>
      </c>
      <c r="F36" s="23">
        <v>2.27197265625</v>
      </c>
      <c r="G36" s="27">
        <v>47.812402343750001</v>
      </c>
      <c r="H36" s="23">
        <v>55.840039062500004</v>
      </c>
      <c r="I36" s="25">
        <v>0.3339140625</v>
      </c>
      <c r="J36" s="26">
        <v>0.56640625</v>
      </c>
      <c r="K36" s="30" t="s">
        <v>45</v>
      </c>
      <c r="L36" s="24">
        <v>995.91023537380602</v>
      </c>
      <c r="M36" s="25">
        <v>0.65293873778646572</v>
      </c>
      <c r="N36" s="25">
        <v>1.1774217728737164</v>
      </c>
      <c r="O36" s="25">
        <v>0.65293873778646572</v>
      </c>
      <c r="P36" s="25">
        <v>1.1774217728737164</v>
      </c>
      <c r="Q36" s="26">
        <v>4.7852386023531848</v>
      </c>
      <c r="R36" s="26">
        <v>5.6069106397112876</v>
      </c>
      <c r="S36" s="25">
        <v>5.1960746210322366</v>
      </c>
      <c r="T36" s="27">
        <v>13.240087095337417</v>
      </c>
      <c r="U36" s="27">
        <v>15.513538900452165</v>
      </c>
      <c r="V36" s="27">
        <v>28.753625995789584</v>
      </c>
      <c r="W36" s="27">
        <v>44.058922558573521</v>
      </c>
      <c r="X36" s="27">
        <v>30.050864448025411</v>
      </c>
      <c r="Y36" s="27">
        <v>35.210890324945886</v>
      </c>
      <c r="Z36" s="27">
        <v>32.630877386485651</v>
      </c>
      <c r="AA36" s="28" t="s">
        <v>28</v>
      </c>
    </row>
    <row r="37" spans="1:27" ht="12.75" customHeight="1" x14ac:dyDescent="0.2">
      <c r="A37" s="22" t="s">
        <v>39</v>
      </c>
      <c r="B37" s="29" t="s">
        <v>28</v>
      </c>
      <c r="C37" s="22">
        <v>70</v>
      </c>
      <c r="D37" s="22">
        <v>1260</v>
      </c>
      <c r="E37" s="23">
        <v>31.25</v>
      </c>
      <c r="F37" s="23">
        <v>2.27197265625</v>
      </c>
      <c r="G37" s="27">
        <v>48.140576171875004</v>
      </c>
      <c r="H37" s="23">
        <v>56.950781250000006</v>
      </c>
      <c r="I37" s="25">
        <v>0.34782714843750001</v>
      </c>
      <c r="J37" s="26">
        <v>0.583984375</v>
      </c>
      <c r="K37" s="30" t="s">
        <v>45</v>
      </c>
      <c r="L37" s="24">
        <v>995.30481198149778</v>
      </c>
      <c r="M37" s="25">
        <v>0.67320235378673543</v>
      </c>
      <c r="N37" s="25">
        <v>1.2139624485835905</v>
      </c>
      <c r="O37" s="25">
        <v>0.67320235378673543</v>
      </c>
      <c r="P37" s="25">
        <v>1.2139624485835905</v>
      </c>
      <c r="Q37" s="26">
        <v>4.8247688966102844</v>
      </c>
      <c r="R37" s="26">
        <v>5.7270895676368747</v>
      </c>
      <c r="S37" s="25">
        <v>5.2759292321235796</v>
      </c>
      <c r="T37" s="27">
        <v>13.755388426368537</v>
      </c>
      <c r="U37" s="27">
        <v>16.327899479453865</v>
      </c>
      <c r="V37" s="27">
        <v>30.083287905822402</v>
      </c>
      <c r="W37" s="27">
        <v>45.894710998514093</v>
      </c>
      <c r="X37" s="27">
        <v>29.971620099784236</v>
      </c>
      <c r="Y37" s="27">
        <v>35.576865229595853</v>
      </c>
      <c r="Z37" s="27">
        <v>32.774242664690043</v>
      </c>
      <c r="AA37" s="28" t="s">
        <v>28</v>
      </c>
    </row>
    <row r="38" spans="1:27" ht="12.75" customHeight="1" x14ac:dyDescent="0.2">
      <c r="A38" s="22" t="s">
        <v>40</v>
      </c>
      <c r="B38" s="29" t="s">
        <v>28</v>
      </c>
      <c r="C38" s="22">
        <v>70</v>
      </c>
      <c r="D38" s="22">
        <v>1260</v>
      </c>
      <c r="E38" s="23">
        <v>31.200000000000003</v>
      </c>
      <c r="F38" s="23">
        <v>2.2214843750000002</v>
      </c>
      <c r="G38" s="27">
        <v>47.71142578125</v>
      </c>
      <c r="H38" s="23">
        <v>56.344921875000004</v>
      </c>
      <c r="I38" s="25">
        <v>0.34473535156250001</v>
      </c>
      <c r="J38" s="26">
        <v>0.623046875</v>
      </c>
      <c r="K38" s="30" t="s">
        <v>45</v>
      </c>
      <c r="L38" s="24">
        <v>995.32002295275936</v>
      </c>
      <c r="M38" s="25">
        <v>0.71823261156511242</v>
      </c>
      <c r="N38" s="25">
        <v>1.2951639501610881</v>
      </c>
      <c r="O38" s="25">
        <v>0.71823261156511242</v>
      </c>
      <c r="P38" s="25">
        <v>1.2951639501610881</v>
      </c>
      <c r="Q38" s="26">
        <v>4.7931070426599094</v>
      </c>
      <c r="R38" s="26">
        <v>5.6773160782201018</v>
      </c>
      <c r="S38" s="25">
        <v>5.2352115604400051</v>
      </c>
      <c r="T38" s="27">
        <v>14.579398365886449</v>
      </c>
      <c r="U38" s="27">
        <v>17.268934746654271</v>
      </c>
      <c r="V38" s="27">
        <v>31.848333112540722</v>
      </c>
      <c r="W38" s="27">
        <v>45.48675801186063</v>
      </c>
      <c r="X38" s="27">
        <v>32.051961940406663</v>
      </c>
      <c r="Y38" s="27">
        <v>37.964751724340104</v>
      </c>
      <c r="Z38" s="27">
        <v>35.008356832373387</v>
      </c>
      <c r="AA38" s="28" t="s">
        <v>28</v>
      </c>
    </row>
    <row r="39" spans="1:27" ht="12.75" customHeight="1" x14ac:dyDescent="0.2">
      <c r="A39" s="22" t="s">
        <v>41</v>
      </c>
      <c r="B39" s="29" t="s">
        <v>28</v>
      </c>
      <c r="C39" s="22">
        <v>70</v>
      </c>
      <c r="D39" s="22">
        <f>IF(ISNUMBER(C39),C39*18,"")</f>
        <v>1260</v>
      </c>
      <c r="E39" s="23">
        <v>28.200000000000003</v>
      </c>
      <c r="F39" s="23">
        <v>2.1205078125000001</v>
      </c>
      <c r="G39" s="27">
        <v>46.146289062500003</v>
      </c>
      <c r="H39" s="23">
        <v>54.325390625000004</v>
      </c>
      <c r="I39" s="25">
        <v>0.32618457031249998</v>
      </c>
      <c r="J39" s="26">
        <v>0.640625</v>
      </c>
      <c r="K39" s="30" t="s">
        <v>45</v>
      </c>
      <c r="L39" s="24">
        <f>IF(ISNUMBER(E39),(0.000015324364*E39^3-0.00584994855*E39^2+0.016286058705*E39+1000.04105055224),"")</f>
        <v>996.19186495463055</v>
      </c>
      <c r="M39" s="25">
        <f>IF(ISNUMBER(J39),IF(K39="Parallel",0.5,1)*(J39/1000)/(0.25*PI()*(0.0235^2)),"")</f>
        <v>0.73849622756538125</v>
      </c>
      <c r="N39" s="25">
        <f>IF(ISNUMBER(J39),IF(K39="Parallel",0.5,1)*(J39/1000)/(0.25*PI()*(0.0175^2)),"")</f>
        <v>1.3317046258709611</v>
      </c>
      <c r="O39" s="25">
        <f>IF(ISNUMBER(J39),IF(K39="Parallel",0.5*(J39/1000)/(0.25*PI()*(0.0235^2)),IF(K39="Series",(J39/1000)/(0.25*PI()*(0.0175^2)),"")),"")</f>
        <v>0.73849622756538125</v>
      </c>
      <c r="P39" s="25">
        <f>IF(ISNUMBER(J39),IF(K39="Parallel",0.5*(J39/1000)/(0.25*PI()*(0.0175^2)),IF(K39="Series",(J39/1000)/(0.25*PI()*(0.0175^2)),"")),"")</f>
        <v>1.3317046258709611</v>
      </c>
      <c r="Q39" s="26">
        <f>IF(ISNUMBER(N39),0.075+(((G39*1000)-(F39*1000))/(L39*9.81))+(((N39^2)-(M39^2))/(2*9.81)),"")</f>
        <v>4.6425951615158034</v>
      </c>
      <c r="R39" s="26">
        <f>IF(ISNUMBER(N39),IF(K39="Series",(((H39*1000)-(G39*1000))/(L39*9.81))+(((P39^2)-(O39^2))/(2*9.81)),IF(K39="Parallel",0.075+(((H39*1000)-(F39*1000))/(L39*9.81))+(((P39^2)-(O39^2))/(2*9.81)),"")),"")</f>
        <v>5.4795337702487821</v>
      </c>
      <c r="S39" s="25">
        <f>IF(ISNUMBER(Q39),IF(K39="Parallel",(Q39+R39)/2,IF(K39="Series",Q39+R39,Q39)),"")</f>
        <v>5.0610644658822928</v>
      </c>
      <c r="T39" s="27">
        <f>IF(ISNUMBER(Q39),(L39*9.81*Q39*J39/1000)*IF(K39="Parallel",0.5,1),"")</f>
        <v>14.53271309529708</v>
      </c>
      <c r="U39" s="27">
        <f>IF(ISNUMBER(R39),(L39*9.81*R39*J39/1000)*IF(K39="Parallel",0.5,1),"")</f>
        <v>17.152581564535364</v>
      </c>
      <c r="V39" s="27">
        <f>IF(ISNUMBER(T39),T39+IF(ISNUMBER(U39),U39,0),"")</f>
        <v>31.685294659832444</v>
      </c>
      <c r="W39" s="27">
        <f>IF(ISNUMBER(I39),2*PI()*D39*I39/60,"")</f>
        <v>43.039040091939917</v>
      </c>
      <c r="X39" s="27">
        <f>IF(ISNUMBER(T39),IF(W39=0,0,(T39/W39)*100),"")</f>
        <v>33.76635042104175</v>
      </c>
      <c r="Y39" s="27">
        <f>IF(ISNUMBER(U39),IF(W39=0,0,(U39/W39)*100),"")</f>
        <v>39.853541175393438</v>
      </c>
      <c r="Z39" s="27">
        <f>IF(ISNUMBER(V39),IF(W39=0,0,(V39/(W39))*100)*IF(K39="Single",1,0.5),"")</f>
        <v>36.809945798217591</v>
      </c>
      <c r="AA39" s="28" t="str">
        <f>IF(SUM($A$131:$A$1000)=0,"",IF(ROW(#REF!)=2,(14-#REF!)/14,""))</f>
        <v/>
      </c>
    </row>
    <row r="40" spans="1:27" ht="12.75" customHeight="1" x14ac:dyDescent="0.2">
      <c r="A40" s="22" t="s">
        <v>42</v>
      </c>
      <c r="B40" s="29" t="s">
        <v>28</v>
      </c>
      <c r="C40" s="22">
        <v>70</v>
      </c>
      <c r="D40" s="22">
        <v>1260</v>
      </c>
      <c r="E40" s="23">
        <v>28.200000000000003</v>
      </c>
      <c r="F40" s="23">
        <v>2.1205078125000001</v>
      </c>
      <c r="G40" s="27">
        <v>46.146289062500003</v>
      </c>
      <c r="H40" s="23">
        <v>54.325390625000004</v>
      </c>
      <c r="I40" s="25">
        <v>0.32618457031249998</v>
      </c>
      <c r="J40" s="26">
        <v>0.640625</v>
      </c>
      <c r="K40" s="30" t="s">
        <v>45</v>
      </c>
      <c r="L40" s="24">
        <v>996.19186495463055</v>
      </c>
      <c r="M40" s="25">
        <v>0.73849622756538202</v>
      </c>
      <c r="N40" s="25">
        <v>1.3317046258709622</v>
      </c>
      <c r="O40" s="25">
        <v>0.73849622756538202</v>
      </c>
      <c r="P40" s="25">
        <v>1.3317046258709622</v>
      </c>
      <c r="Q40" s="26">
        <v>4.6425951615158034</v>
      </c>
      <c r="R40" s="26">
        <v>5.4795337702487821</v>
      </c>
      <c r="S40" s="25">
        <v>5.0610644658822928</v>
      </c>
      <c r="T40" s="27">
        <v>14.53271309529708</v>
      </c>
      <c r="U40" s="27">
        <v>17.152581564535364</v>
      </c>
      <c r="V40" s="27">
        <v>31.685294659832444</v>
      </c>
      <c r="W40" s="27">
        <v>43.039040091939874</v>
      </c>
      <c r="X40" s="27">
        <v>33.766350421041778</v>
      </c>
      <c r="Y40" s="27">
        <v>39.853541175393474</v>
      </c>
      <c r="Z40" s="27">
        <v>36.809945798217626</v>
      </c>
      <c r="AA40" s="28" t="s">
        <v>28</v>
      </c>
    </row>
    <row r="41" spans="1:27" ht="12.75" customHeight="1" x14ac:dyDescent="0.2">
      <c r="A41" s="22" t="s">
        <v>43</v>
      </c>
      <c r="B41" s="29" t="s">
        <v>28</v>
      </c>
      <c r="C41" s="22">
        <v>70</v>
      </c>
      <c r="D41" s="22">
        <v>1260</v>
      </c>
      <c r="E41" s="23">
        <v>33.75</v>
      </c>
      <c r="F41" s="23">
        <v>2.3224609375000003</v>
      </c>
      <c r="G41" s="27">
        <v>45.994824218750004</v>
      </c>
      <c r="H41" s="23">
        <v>55.486621093750003</v>
      </c>
      <c r="I41" s="25">
        <v>0.33545996093749997</v>
      </c>
      <c r="J41" s="26">
        <v>0.66015625</v>
      </c>
      <c r="K41" s="30" t="s">
        <v>45</v>
      </c>
      <c r="L41" s="24">
        <v>994.51636804574468</v>
      </c>
      <c r="M41" s="25">
        <v>0.76101135645457052</v>
      </c>
      <c r="N41" s="25">
        <v>1.3723053766597111</v>
      </c>
      <c r="O41" s="25">
        <v>0.76101135645457052</v>
      </c>
      <c r="P41" s="25">
        <v>1.3723053766597111</v>
      </c>
      <c r="Q41" s="26">
        <v>4.6178347408460283</v>
      </c>
      <c r="R41" s="26">
        <v>5.5907331495954828</v>
      </c>
      <c r="S41" s="25">
        <v>5.1042839452207556</v>
      </c>
      <c r="T41" s="27">
        <v>14.870859587479547</v>
      </c>
      <c r="U41" s="27">
        <v>18.003894102860404</v>
      </c>
      <c r="V41" s="27">
        <v>32.874753690339951</v>
      </c>
      <c r="W41" s="27">
        <v>44.262899051900249</v>
      </c>
      <c r="X41" s="27">
        <v>33.596668781325853</v>
      </c>
      <c r="Y41" s="27">
        <v>40.674909435439424</v>
      </c>
      <c r="Z41" s="27">
        <v>37.135789108382639</v>
      </c>
      <c r="AA41" s="28" t="s">
        <v>28</v>
      </c>
    </row>
    <row r="42" spans="1:27" ht="12.75" customHeight="1" x14ac:dyDescent="0.2">
      <c r="A42" s="22" t="s">
        <v>44</v>
      </c>
      <c r="B42" s="29" t="s">
        <v>28</v>
      </c>
      <c r="C42" s="22">
        <v>70</v>
      </c>
      <c r="D42" s="22">
        <v>1260</v>
      </c>
      <c r="E42" s="23">
        <v>31.200000000000003</v>
      </c>
      <c r="F42" s="23">
        <v>2.2214843750000002</v>
      </c>
      <c r="G42" s="27">
        <v>44.909326171875001</v>
      </c>
      <c r="H42" s="23">
        <v>54.224414062500003</v>
      </c>
      <c r="I42" s="25">
        <v>0.33855175781249996</v>
      </c>
      <c r="J42" s="26">
        <v>0.6796875</v>
      </c>
      <c r="K42" s="30" t="s">
        <v>45</v>
      </c>
      <c r="L42" s="24">
        <v>995.32002295275936</v>
      </c>
      <c r="M42" s="25">
        <v>0.7835264853437589</v>
      </c>
      <c r="N42" s="25">
        <v>1.4129061274484598</v>
      </c>
      <c r="O42" s="25">
        <v>0.7835264853437589</v>
      </c>
      <c r="P42" s="25">
        <v>1.4129061274484598</v>
      </c>
      <c r="Q42" s="26">
        <v>4.5173806580754565</v>
      </c>
      <c r="R42" s="26">
        <v>5.4713956701272428</v>
      </c>
      <c r="S42" s="25">
        <v>4.9943881641013501</v>
      </c>
      <c r="T42" s="27">
        <v>14.989865070422233</v>
      </c>
      <c r="U42" s="27">
        <v>18.155539470751826</v>
      </c>
      <c r="V42" s="27">
        <v>33.145404541174059</v>
      </c>
      <c r="W42" s="27">
        <v>44.670852038553704</v>
      </c>
      <c r="X42" s="27">
        <v>33.556255111241342</v>
      </c>
      <c r="Y42" s="27">
        <v>40.642921820883274</v>
      </c>
      <c r="Z42" s="27">
        <v>37.099588466062308</v>
      </c>
      <c r="AA42" s="28" t="s">
        <v>28</v>
      </c>
    </row>
    <row r="43" spans="1:27" ht="12.75" customHeight="1" x14ac:dyDescent="0.2">
      <c r="A43" s="22" t="s">
        <v>46</v>
      </c>
      <c r="B43" s="29" t="s">
        <v>28</v>
      </c>
      <c r="C43" s="22">
        <v>70</v>
      </c>
      <c r="D43" s="22">
        <f>IF(ISNUMBER(C43),C43*18,"")</f>
        <v>1260</v>
      </c>
      <c r="E43" s="23">
        <v>28.400000000000002</v>
      </c>
      <c r="F43" s="23">
        <v>2.1709960937499999</v>
      </c>
      <c r="G43" s="27">
        <v>44.278222656250001</v>
      </c>
      <c r="H43" s="23">
        <v>52.406835937500006</v>
      </c>
      <c r="I43" s="25">
        <v>0.32773046875</v>
      </c>
      <c r="J43" s="26">
        <v>0.697265625</v>
      </c>
      <c r="K43" s="30" t="s">
        <v>45</v>
      </c>
      <c r="L43" s="24">
        <f>IF(ISNUMBER(E43),(0.000015324364*E43^3-0.00584994855*E43^2+0.016286058705*E43+1000.04105055224),"")</f>
        <v>996.13626465736468</v>
      </c>
      <c r="M43" s="25">
        <f>IF(ISNUMBER(J43),IF(K43="Parallel",0.5,1)*(J43/1000)/(0.25*PI()*(0.0235^2)),"")</f>
        <v>0.80379010134402773</v>
      </c>
      <c r="N43" s="25">
        <f>IF(ISNUMBER(J43),IF(K43="Parallel",0.5,1)*(J43/1000)/(0.25*PI()*(0.0175^2)),"")</f>
        <v>1.4494468031583323</v>
      </c>
      <c r="O43" s="25">
        <f>IF(ISNUMBER(J43),IF(K43="Parallel",0.5*(J43/1000)/(0.25*PI()*(0.0235^2)),IF(K43="Series",(J43/1000)/(0.25*PI()*(0.0175^2)),"")),"")</f>
        <v>0.80379010134402773</v>
      </c>
      <c r="P43" s="25">
        <f>IF(ISNUMBER(J43),IF(K43="Parallel",0.5*(J43/1000)/(0.25*PI()*(0.0175^2)),IF(K43="Series",(J43/1000)/(0.25*PI()*(0.0175^2)),"")),"")</f>
        <v>1.4494468031583323</v>
      </c>
      <c r="Q43" s="26">
        <f>IF(ISNUMBER(N43),0.075+(((G43*1000)-(F43*1000))/(L43*9.81))+(((N43^2)-(M43^2))/(2*9.81)),"")</f>
        <v>4.4580741620633155</v>
      </c>
      <c r="R43" s="26">
        <f>IF(ISNUMBER(N43),IF(K43="Series",(((H43*1000)-(G43*1000))/(L43*9.81))+(((P43^2)-(O43^2))/(2*9.81)),IF(K43="Parallel",0.075+(((H43*1000)-(F43*1000))/(L43*9.81))+(((P43^2)-(O43^2))/(2*9.81)),"")),"")</f>
        <v>5.2898929092547924</v>
      </c>
      <c r="S43" s="25">
        <f>IF(ISNUMBER(Q43),IF(K43="Parallel",(Q43+R43)/2,IF(K43="Series",Q43+R43,Q43)),"")</f>
        <v>4.873983535659054</v>
      </c>
      <c r="T43" s="27">
        <f>IF(ISNUMBER(Q43),(L43*9.81*Q43*J43/1000)*IF(K43="Parallel",0.5,1),"")</f>
        <v>15.188095063326674</v>
      </c>
      <c r="U43" s="27">
        <f>IF(ISNUMBER(R43),(L43*9.81*R43*J43/1000)*IF(K43="Parallel",0.5,1),"")</f>
        <v>18.021996373293717</v>
      </c>
      <c r="V43" s="27">
        <f>IF(ISNUMBER(T43),T43+IF(ISNUMBER(U43),U43,0),"")</f>
        <v>33.210091436620388</v>
      </c>
      <c r="W43" s="27">
        <f>IF(ISNUMBER(I43),2*PI()*D43*I43/60,"")</f>
        <v>43.243016585266652</v>
      </c>
      <c r="X43" s="27">
        <f>IF(ISNUMBER(T43),IF(W43=0,0,(T43/W43)*100),"")</f>
        <v>35.122653928129097</v>
      </c>
      <c r="Y43" s="27">
        <f>IF(ISNUMBER(U43),IF(W43=0,0,(U43/W43)*100),"")</f>
        <v>41.676085057012422</v>
      </c>
      <c r="Z43" s="27">
        <f>IF(ISNUMBER(V43),IF(W43=0,0,(V43/(W43))*100)*IF(K43="Single",1,0.5),"")</f>
        <v>38.399369492570756</v>
      </c>
      <c r="AA43" s="28" t="str">
        <f>IF(SUM($A$131:$A$1000)=0,"",IF(ROW(#REF!)=2,(14-#REF!)/14,""))</f>
        <v/>
      </c>
    </row>
    <row r="44" spans="1:27" ht="12.75" customHeight="1" x14ac:dyDescent="0.2">
      <c r="A44" s="22" t="s">
        <v>47</v>
      </c>
      <c r="B44" s="29" t="s">
        <v>28</v>
      </c>
      <c r="C44" s="22">
        <v>70</v>
      </c>
      <c r="D44" s="22">
        <v>1260</v>
      </c>
      <c r="E44" s="23">
        <v>28.400000000000002</v>
      </c>
      <c r="F44" s="23">
        <v>2.1709960937499999</v>
      </c>
      <c r="G44" s="27">
        <v>44.278222656250001</v>
      </c>
      <c r="H44" s="23">
        <v>52.406835937500006</v>
      </c>
      <c r="I44" s="25">
        <v>0.32773046875</v>
      </c>
      <c r="J44" s="26">
        <v>0.697265625</v>
      </c>
      <c r="K44" s="30" t="s">
        <v>45</v>
      </c>
      <c r="L44" s="24">
        <v>996.13626465736468</v>
      </c>
      <c r="M44" s="25">
        <v>0.80379010134402851</v>
      </c>
      <c r="N44" s="25">
        <v>1.4494468031583336</v>
      </c>
      <c r="O44" s="25">
        <v>0.80379010134402851</v>
      </c>
      <c r="P44" s="25">
        <v>1.4494468031583336</v>
      </c>
      <c r="Q44" s="26">
        <v>4.4580741620633155</v>
      </c>
      <c r="R44" s="26">
        <v>5.2898929092547924</v>
      </c>
      <c r="S44" s="25">
        <v>4.873983535659054</v>
      </c>
      <c r="T44" s="27">
        <v>15.188095063326674</v>
      </c>
      <c r="U44" s="27">
        <v>18.021996373293717</v>
      </c>
      <c r="V44" s="27">
        <v>33.210091436620388</v>
      </c>
      <c r="W44" s="27">
        <v>43.243016585266602</v>
      </c>
      <c r="X44" s="27">
        <v>35.122653928129139</v>
      </c>
      <c r="Y44" s="27">
        <v>41.676085057012472</v>
      </c>
      <c r="Z44" s="27">
        <v>38.399369492570798</v>
      </c>
      <c r="AA44" s="28" t="s">
        <v>28</v>
      </c>
    </row>
    <row r="45" spans="1:27" ht="12.75" customHeight="1" x14ac:dyDescent="0.2">
      <c r="A45" s="22" t="s">
        <v>48</v>
      </c>
      <c r="B45" s="29" t="s">
        <v>28</v>
      </c>
      <c r="C45" s="22">
        <v>70</v>
      </c>
      <c r="D45" s="22">
        <v>1260</v>
      </c>
      <c r="E45" s="23">
        <v>31.200000000000003</v>
      </c>
      <c r="F45" s="23">
        <v>2.1205078125000001</v>
      </c>
      <c r="G45" s="27">
        <v>43.344189453125004</v>
      </c>
      <c r="H45" s="23">
        <v>51.952441406250003</v>
      </c>
      <c r="I45" s="25">
        <v>0.33545996093749997</v>
      </c>
      <c r="J45" s="26">
        <v>0.75390625</v>
      </c>
      <c r="K45" s="30" t="s">
        <v>45</v>
      </c>
      <c r="L45" s="24">
        <v>995.32002295275936</v>
      </c>
      <c r="M45" s="25">
        <v>0.86908397512267521</v>
      </c>
      <c r="N45" s="25">
        <v>1.5671889804457055</v>
      </c>
      <c r="O45" s="25">
        <v>0.86908397512267521</v>
      </c>
      <c r="P45" s="25">
        <v>1.5671889804457055</v>
      </c>
      <c r="Q45" s="26">
        <v>4.3836546208856912</v>
      </c>
      <c r="R45" s="26">
        <v>5.2652782499091559</v>
      </c>
      <c r="S45" s="25">
        <v>4.824466435397424</v>
      </c>
      <c r="T45" s="27">
        <v>16.13449682691973</v>
      </c>
      <c r="U45" s="27">
        <v>19.37940430143755</v>
      </c>
      <c r="V45" s="27">
        <v>35.513901128357276</v>
      </c>
      <c r="W45" s="27">
        <v>44.262899051900249</v>
      </c>
      <c r="X45" s="27">
        <v>36.451513959809326</v>
      </c>
      <c r="Y45" s="27">
        <v>43.782501183924538</v>
      </c>
      <c r="Z45" s="27">
        <v>40.117007571866928</v>
      </c>
      <c r="AA45" s="28" t="s">
        <v>28</v>
      </c>
    </row>
    <row r="46" spans="1:27" ht="12.75" customHeight="1" x14ac:dyDescent="0.2">
      <c r="A46" s="22" t="s">
        <v>49</v>
      </c>
      <c r="B46" s="29" t="s">
        <v>28</v>
      </c>
      <c r="C46" s="22">
        <v>70</v>
      </c>
      <c r="D46" s="22">
        <v>1260</v>
      </c>
      <c r="E46" s="23">
        <v>29.450000000000003</v>
      </c>
      <c r="F46" s="23">
        <v>2.0700195312500003</v>
      </c>
      <c r="G46" s="27">
        <v>42.536376953125</v>
      </c>
      <c r="H46" s="23">
        <v>50.690234375000003</v>
      </c>
      <c r="I46" s="25">
        <v>0.32309277343749998</v>
      </c>
      <c r="J46" s="26">
        <v>0.7734375</v>
      </c>
      <c r="K46" s="30" t="s">
        <v>45</v>
      </c>
      <c r="L46" s="24">
        <v>995.83841578249474</v>
      </c>
      <c r="M46" s="25">
        <v>0.89159910401186371</v>
      </c>
      <c r="N46" s="25">
        <v>1.6077897312344542</v>
      </c>
      <c r="O46" s="25">
        <v>0.89159910401186371</v>
      </c>
      <c r="P46" s="25">
        <v>1.6077897312344542</v>
      </c>
      <c r="Q46" s="26">
        <v>4.3084846852059338</v>
      </c>
      <c r="R46" s="26">
        <v>5.1431362847223587</v>
      </c>
      <c r="S46" s="25">
        <v>4.7258104849641462</v>
      </c>
      <c r="T46" s="27">
        <v>16.277123774878252</v>
      </c>
      <c r="U46" s="27">
        <v>19.430373324743972</v>
      </c>
      <c r="V46" s="27">
        <v>35.707497099622223</v>
      </c>
      <c r="W46" s="27">
        <v>42.631087105286412</v>
      </c>
      <c r="X46" s="27">
        <v>38.181348119691343</v>
      </c>
      <c r="Y46" s="27">
        <v>45.577944744304993</v>
      </c>
      <c r="Z46" s="27">
        <v>41.879646431998168</v>
      </c>
      <c r="AA46" s="28" t="s">
        <v>28</v>
      </c>
    </row>
    <row r="47" spans="1:27" ht="12.75" customHeight="1" x14ac:dyDescent="0.2">
      <c r="A47" s="22" t="s">
        <v>50</v>
      </c>
      <c r="B47" s="29" t="s">
        <v>28</v>
      </c>
      <c r="C47" s="22">
        <v>70</v>
      </c>
      <c r="D47" s="22">
        <v>1260</v>
      </c>
      <c r="E47" s="23">
        <v>29.25</v>
      </c>
      <c r="F47" s="23">
        <v>2.01953125</v>
      </c>
      <c r="G47" s="27">
        <v>40.466357421875003</v>
      </c>
      <c r="H47" s="23">
        <v>49.175585937500003</v>
      </c>
      <c r="I47" s="25">
        <v>0.32000097656249998</v>
      </c>
      <c r="J47" s="26">
        <v>0.810546875</v>
      </c>
      <c r="K47" s="30" t="s">
        <v>45</v>
      </c>
      <c r="L47" s="24">
        <v>995.8959164849133</v>
      </c>
      <c r="M47" s="25">
        <v>0.93437784890132169</v>
      </c>
      <c r="N47" s="25">
        <v>1.684931157733077</v>
      </c>
      <c r="O47" s="25">
        <v>0.93437784890132169</v>
      </c>
      <c r="P47" s="25">
        <v>1.684931157733077</v>
      </c>
      <c r="Q47" s="26">
        <v>4.1104975459848365</v>
      </c>
      <c r="R47" s="26">
        <v>5.0019470072726762</v>
      </c>
      <c r="S47" s="25">
        <v>4.5562222766287563</v>
      </c>
      <c r="T47" s="27">
        <v>16.275168452541831</v>
      </c>
      <c r="U47" s="27">
        <v>19.804787431042197</v>
      </c>
      <c r="V47" s="27">
        <v>36.079955883584027</v>
      </c>
      <c r="W47" s="27">
        <v>42.223134118632956</v>
      </c>
      <c r="X47" s="27">
        <v>38.545619107321649</v>
      </c>
      <c r="Y47" s="27">
        <v>46.905062460302773</v>
      </c>
      <c r="Z47" s="27">
        <v>42.725340783812207</v>
      </c>
      <c r="AA47" s="28" t="s">
        <v>28</v>
      </c>
    </row>
    <row r="48" spans="1:27" ht="12.75" customHeight="1" x14ac:dyDescent="0.2">
      <c r="A48" s="22" t="s">
        <v>51</v>
      </c>
      <c r="B48" s="29" t="s">
        <v>28</v>
      </c>
      <c r="C48" s="22">
        <v>70</v>
      </c>
      <c r="D48" s="22">
        <v>1260</v>
      </c>
      <c r="E48" s="23">
        <v>31.150000000000002</v>
      </c>
      <c r="F48" s="23">
        <v>1.9185546875000001</v>
      </c>
      <c r="G48" s="27">
        <v>40.365380859375001</v>
      </c>
      <c r="H48" s="23">
        <v>49.074609375000001</v>
      </c>
      <c r="I48" s="25">
        <v>0.33700585937499999</v>
      </c>
      <c r="J48" s="26">
        <v>0.830078125</v>
      </c>
      <c r="K48" s="30" t="s">
        <v>45</v>
      </c>
      <c r="L48" s="24">
        <v>995.3352118460806</v>
      </c>
      <c r="M48" s="25">
        <v>0.95689297779051019</v>
      </c>
      <c r="N48" s="25">
        <v>1.7255319085218259</v>
      </c>
      <c r="O48" s="25">
        <v>0.95689297779051019</v>
      </c>
      <c r="P48" s="25">
        <v>1.7255319085218259</v>
      </c>
      <c r="Q48" s="26">
        <v>4.1176015395261008</v>
      </c>
      <c r="R48" s="26">
        <v>5.009553183236787</v>
      </c>
      <c r="S48" s="25">
        <v>4.5635773613814443</v>
      </c>
      <c r="T48" s="27">
        <v>16.686746438795399</v>
      </c>
      <c r="U48" s="27">
        <v>20.30141647701867</v>
      </c>
      <c r="V48" s="27">
        <v>36.988162915814073</v>
      </c>
      <c r="W48" s="27">
        <v>44.466875545226983</v>
      </c>
      <c r="X48" s="27">
        <v>37.526240002681128</v>
      </c>
      <c r="Y48" s="27">
        <v>45.655144932254629</v>
      </c>
      <c r="Z48" s="27">
        <v>41.590692467467882</v>
      </c>
      <c r="AA48" s="28" t="s">
        <v>28</v>
      </c>
    </row>
    <row r="49" spans="1:27" ht="12.75" customHeight="1" x14ac:dyDescent="0.2">
      <c r="A49" s="22" t="s">
        <v>52</v>
      </c>
      <c r="B49" s="29" t="s">
        <v>28</v>
      </c>
      <c r="C49" s="22">
        <v>70</v>
      </c>
      <c r="D49" s="22">
        <f>IF(ISNUMBER(C49),C49*18,"")</f>
        <v>1260</v>
      </c>
      <c r="E49" s="23">
        <v>28.400000000000002</v>
      </c>
      <c r="F49" s="23">
        <v>1.9185546875000001</v>
      </c>
      <c r="G49" s="27">
        <v>39.355615234375001</v>
      </c>
      <c r="H49" s="23">
        <v>48.670703125000003</v>
      </c>
      <c r="I49" s="25">
        <v>0.32463867187500001</v>
      </c>
      <c r="J49" s="26">
        <v>0.849609375</v>
      </c>
      <c r="K49" s="30" t="s">
        <v>45</v>
      </c>
      <c r="L49" s="24">
        <f>IF(ISNUMBER(E49),(0.000015324364*E49^3-0.00584994855*E49^2+0.016286058705*E49+1000.04105055224),"")</f>
        <v>996.13626465736468</v>
      </c>
      <c r="M49" s="25">
        <f>IF(ISNUMBER(J49),IF(K49="Parallel",0.5,1)*(J49/1000)/(0.25*PI()*(0.0235^2)),"")</f>
        <v>0.97940810667969769</v>
      </c>
      <c r="N49" s="25">
        <f>IF(ISNUMBER(J49),IF(K49="Parallel",0.5,1)*(J49/1000)/(0.25*PI()*(0.0175^2)),"")</f>
        <v>1.7661326593105731</v>
      </c>
      <c r="O49" s="25">
        <f>IF(ISNUMBER(J49),IF(K49="Parallel",0.5*(J49/1000)/(0.25*PI()*(0.0235^2)),IF(K49="Series",(J49/1000)/(0.25*PI()*(0.0175^2)),"")),"")</f>
        <v>0.97940810667969769</v>
      </c>
      <c r="P49" s="25">
        <f>IF(ISNUMBER(J49),IF(K49="Parallel",0.5*(J49/1000)/(0.25*PI()*(0.0175^2)),IF(K49="Series",(J49/1000)/(0.25*PI()*(0.0175^2)),"")),"")</f>
        <v>1.7661326593105731</v>
      </c>
      <c r="Q49" s="26">
        <f>IF(ISNUMBER(N49),0.075+(((G49*1000)-(F49*1000))/(L49*9.81))+(((N49^2)-(M49^2))/(2*9.81)),"")</f>
        <v>4.0161071000313013</v>
      </c>
      <c r="R49" s="26">
        <f>IF(ISNUMBER(N49),IF(K49="Series",(((H49*1000)-(G49*1000))/(L49*9.81))+(((P49^2)-(O49^2))/(2*9.81)),IF(K49="Parallel",0.075+(((H49*1000)-(F49*1000))/(L49*9.81))+(((P49^2)-(O49^2))/(2*9.81)),"")),"")</f>
        <v>4.9693403848563165</v>
      </c>
      <c r="S49" s="25">
        <f>IF(ISNUMBER(Q49),IF(K49="Parallel",(Q49+R49)/2,IF(K49="Series",Q49+R49,Q49)),"")</f>
        <v>4.4927237424438093</v>
      </c>
      <c r="T49" s="27">
        <f>IF(ISNUMBER(Q49),(L49*9.81*Q49*J49/1000)*IF(K49="Parallel",0.5,1),"")</f>
        <v>16.67179435237205</v>
      </c>
      <c r="U49" s="27">
        <f>IF(ISNUMBER(R49),(L49*9.81*R49*J49/1000)*IF(K49="Parallel",0.5,1),"")</f>
        <v>20.628887352784037</v>
      </c>
      <c r="V49" s="27">
        <f>IF(ISNUMBER(T49),T49+IF(ISNUMBER(U49),U49,0),"")</f>
        <v>37.300681705156087</v>
      </c>
      <c r="W49" s="27">
        <f>IF(ISNUMBER(I49),2*PI()*D49*I49/60,"")</f>
        <v>42.835063598613189</v>
      </c>
      <c r="X49" s="27">
        <f>IF(ISNUMBER(T49),IF(W49=0,0,(T49/W49)*100),"")</f>
        <v>38.920904865685344</v>
      </c>
      <c r="Y49" s="27">
        <f>IF(ISNUMBER(U49),IF(W49=0,0,(U49/W49)*100),"")</f>
        <v>48.158881112182847</v>
      </c>
      <c r="Z49" s="27">
        <f>IF(ISNUMBER(V49),IF(W49=0,0,(V49/(W49))*100)*IF(K49="Single",1,0.5),"")</f>
        <v>43.539892988934092</v>
      </c>
      <c r="AA49" s="28" t="str">
        <f>IF(SUM($A$131:$A$1000)=0,"",IF(ROW(#REF!)=2,(14-#REF!)/14,""))</f>
        <v/>
      </c>
    </row>
    <row r="50" spans="1:27" ht="12.75" customHeight="1" x14ac:dyDescent="0.2">
      <c r="A50" s="22" t="s">
        <v>53</v>
      </c>
      <c r="B50" s="29" t="s">
        <v>28</v>
      </c>
      <c r="C50" s="22">
        <v>70</v>
      </c>
      <c r="D50" s="22">
        <v>1260</v>
      </c>
      <c r="E50" s="23">
        <v>28.400000000000002</v>
      </c>
      <c r="F50" s="23">
        <v>1.9185546875000001</v>
      </c>
      <c r="G50" s="27">
        <v>39.355615234375001</v>
      </c>
      <c r="H50" s="23">
        <v>48.670703125000003</v>
      </c>
      <c r="I50" s="25">
        <v>0.32463867187500001</v>
      </c>
      <c r="J50" s="26">
        <v>0.849609375</v>
      </c>
      <c r="K50" s="30" t="s">
        <v>45</v>
      </c>
      <c r="L50" s="24">
        <v>996.13626465736468</v>
      </c>
      <c r="M50" s="25">
        <v>0.97940810667969869</v>
      </c>
      <c r="N50" s="25">
        <v>1.7661326593105746</v>
      </c>
      <c r="O50" s="25">
        <v>0.97940810667969869</v>
      </c>
      <c r="P50" s="25">
        <v>1.7661326593105746</v>
      </c>
      <c r="Q50" s="26">
        <v>4.0161071000313022</v>
      </c>
      <c r="R50" s="26">
        <v>4.9693403848563173</v>
      </c>
      <c r="S50" s="25">
        <v>4.4927237424438093</v>
      </c>
      <c r="T50" s="27">
        <v>16.67179435237205</v>
      </c>
      <c r="U50" s="27">
        <v>20.628887352784037</v>
      </c>
      <c r="V50" s="27">
        <v>37.300681705156087</v>
      </c>
      <c r="W50" s="27">
        <v>42.835063598613146</v>
      </c>
      <c r="X50" s="27">
        <v>38.92090486568538</v>
      </c>
      <c r="Y50" s="27">
        <v>48.158881112182897</v>
      </c>
      <c r="Z50" s="27">
        <v>43.539892988934135</v>
      </c>
      <c r="AA50" s="28" t="s">
        <v>28</v>
      </c>
    </row>
    <row r="51" spans="1:27" ht="12.75" customHeight="1" x14ac:dyDescent="0.2">
      <c r="A51" s="22" t="s">
        <v>54</v>
      </c>
      <c r="B51" s="29" t="s">
        <v>28</v>
      </c>
      <c r="C51" s="22">
        <v>70</v>
      </c>
      <c r="D51" s="22">
        <v>1260</v>
      </c>
      <c r="E51" s="23">
        <v>33.700000000000003</v>
      </c>
      <c r="F51" s="23">
        <v>2.01953125</v>
      </c>
      <c r="G51" s="27">
        <v>39.229394531250001</v>
      </c>
      <c r="H51" s="23">
        <v>48.872656250000006</v>
      </c>
      <c r="I51" s="25">
        <v>0.33236816406249997</v>
      </c>
      <c r="J51" s="26">
        <v>0.88671875</v>
      </c>
      <c r="K51" s="30" t="s">
        <v>45</v>
      </c>
      <c r="L51" s="24">
        <v>994.53266826010304</v>
      </c>
      <c r="M51" s="25">
        <v>1.0221868515691568</v>
      </c>
      <c r="N51" s="25">
        <v>1.8432740858091976</v>
      </c>
      <c r="O51" s="25">
        <v>1.0221868515691568</v>
      </c>
      <c r="P51" s="25">
        <v>1.8432740858091976</v>
      </c>
      <c r="Q51" s="26">
        <v>4.0088243656465101</v>
      </c>
      <c r="R51" s="26">
        <v>4.9972315489194097</v>
      </c>
      <c r="S51" s="25">
        <v>4.5030279572829599</v>
      </c>
      <c r="T51" s="27">
        <v>17.340474863324651</v>
      </c>
      <c r="U51" s="27">
        <v>21.615905351911078</v>
      </c>
      <c r="V51" s="27">
        <v>38.956380215235725</v>
      </c>
      <c r="W51" s="27">
        <v>43.854946065246786</v>
      </c>
      <c r="X51" s="27">
        <v>39.540522607246473</v>
      </c>
      <c r="Y51" s="27">
        <v>49.289549506573856</v>
      </c>
      <c r="Z51" s="27">
        <v>44.415036056910154</v>
      </c>
      <c r="AA51" s="28" t="s">
        <v>28</v>
      </c>
    </row>
    <row r="52" spans="1:27" ht="12.75" customHeight="1" x14ac:dyDescent="0.2">
      <c r="A52" s="22" t="s">
        <v>55</v>
      </c>
      <c r="B52" s="29" t="s">
        <v>28</v>
      </c>
      <c r="C52" s="22">
        <v>70</v>
      </c>
      <c r="D52" s="22">
        <v>1260</v>
      </c>
      <c r="E52" s="23">
        <v>31.150000000000002</v>
      </c>
      <c r="F52" s="23">
        <v>1.76708984375</v>
      </c>
      <c r="G52" s="27">
        <v>37.538037109375004</v>
      </c>
      <c r="H52" s="23">
        <v>46.903613281250003</v>
      </c>
      <c r="I52" s="25">
        <v>0.330822265625</v>
      </c>
      <c r="J52" s="26">
        <v>0.923828125</v>
      </c>
      <c r="K52" s="30" t="s">
        <v>45</v>
      </c>
      <c r="L52" s="24">
        <v>995.3352118460806</v>
      </c>
      <c r="M52" s="25">
        <v>1.0649655964586149</v>
      </c>
      <c r="N52" s="25">
        <v>1.9204155123078201</v>
      </c>
      <c r="O52" s="25">
        <v>1.0649655964586149</v>
      </c>
      <c r="P52" s="25">
        <v>1.9204155123078201</v>
      </c>
      <c r="Q52" s="26">
        <v>3.8686304993414362</v>
      </c>
      <c r="R52" s="26">
        <v>4.8278016872158247</v>
      </c>
      <c r="S52" s="25">
        <v>4.34821609327863</v>
      </c>
      <c r="T52" s="27">
        <v>17.448448307890374</v>
      </c>
      <c r="U52" s="27">
        <v>21.774539645094343</v>
      </c>
      <c r="V52" s="27">
        <v>39.222987952984717</v>
      </c>
      <c r="W52" s="27">
        <v>43.650969571920065</v>
      </c>
      <c r="X52" s="27">
        <v>39.972647753315123</v>
      </c>
      <c r="Y52" s="27">
        <v>49.883289784017855</v>
      </c>
      <c r="Z52" s="27">
        <v>44.927968768666489</v>
      </c>
      <c r="AA52" s="28" t="s">
        <v>28</v>
      </c>
    </row>
    <row r="53" spans="1:27" ht="12.75" customHeight="1" x14ac:dyDescent="0.2">
      <c r="A53" s="22" t="s">
        <v>56</v>
      </c>
      <c r="B53" s="29" t="s">
        <v>28</v>
      </c>
      <c r="C53" s="22">
        <v>70</v>
      </c>
      <c r="D53" s="22">
        <f>IF(ISNUMBER(C53),C53*18,"")</f>
        <v>1260</v>
      </c>
      <c r="E53" s="23">
        <v>28.200000000000003</v>
      </c>
      <c r="F53" s="23">
        <v>1.9185546875000001</v>
      </c>
      <c r="G53" s="27">
        <v>36.780712890625004</v>
      </c>
      <c r="H53" s="23">
        <v>46.853125000000006</v>
      </c>
      <c r="I53" s="25">
        <v>0.32154687500000001</v>
      </c>
      <c r="J53" s="26">
        <v>0.943359375</v>
      </c>
      <c r="K53" s="30" t="s">
        <v>45</v>
      </c>
      <c r="L53" s="24">
        <f>IF(ISNUMBER(E53),(0.000015324364*E53^3-0.00584994855*E53^2+0.016286058705*E53+1000.04105055224),"")</f>
        <v>996.19186495463055</v>
      </c>
      <c r="M53" s="25">
        <f>IF(ISNUMBER(J53),IF(K53="Parallel",0.5,1)*(J53/1000)/(0.25*PI()*(0.0235^2)),"")</f>
        <v>1.0874807253478023</v>
      </c>
      <c r="N53" s="25">
        <f>IF(ISNUMBER(J53),IF(K53="Parallel",0.5,1)*(J53/1000)/(0.25*PI()*(0.0175^2)),"")</f>
        <v>1.9610162630965673</v>
      </c>
      <c r="O53" s="25">
        <f>IF(ISNUMBER(J53),IF(K53="Parallel",0.5*(J53/1000)/(0.25*PI()*(0.0235^2)),IF(K53="Series",(J53/1000)/(0.25*PI()*(0.0175^2)),"")),"")</f>
        <v>1.0874807253478023</v>
      </c>
      <c r="P53" s="25">
        <f>IF(ISNUMBER(J53),IF(K53="Parallel",0.5*(J53/1000)/(0.25*PI()*(0.0175^2)),IF(K53="Series",(J53/1000)/(0.25*PI()*(0.0175^2)),"")),"")</f>
        <v>1.9610162630965673</v>
      </c>
      <c r="Q53" s="26">
        <f>IF(ISNUMBER(N53),0.075+(((G53*1000)-(F53*1000))/(L53*9.81))+(((N53^2)-(M53^2))/(2*9.81)),"")</f>
        <v>3.7780490048418169</v>
      </c>
      <c r="R53" s="26">
        <f>IF(ISNUMBER(N53),IF(K53="Series",(((H53*1000)-(G53*1000))/(L53*9.81))+(((P53^2)-(O53^2))/(2*9.81)),IF(K53="Parallel",0.075+(((H53*1000)-(F53*1000))/(L53*9.81))+(((P53^2)-(O53^2))/(2*9.81)),"")),"")</f>
        <v>4.8087234026333538</v>
      </c>
      <c r="S53" s="25">
        <f>IF(ISNUMBER(Q53),IF(K53="Parallel",(Q53+R53)/2,IF(K53="Series",Q53+R53,Q53)),"")</f>
        <v>4.2933862037375849</v>
      </c>
      <c r="T53" s="27">
        <f>IF(ISNUMBER(Q53),(L53*9.81*Q53*J53/1000)*IF(K53="Parallel",0.5,1),"")</f>
        <v>17.415131544033191</v>
      </c>
      <c r="U53" s="27">
        <f>IF(ISNUMBER(R53),(L53*9.81*R53*J53/1000)*IF(K53="Parallel",0.5,1),"")</f>
        <v>22.166083740154406</v>
      </c>
      <c r="V53" s="27">
        <f>IF(ISNUMBER(T53),T53+IF(ISNUMBER(U53),U53,0),"")</f>
        <v>39.581215284187593</v>
      </c>
      <c r="W53" s="27">
        <f>IF(ISNUMBER(I53),2*PI()*D53*I53/60,"")</f>
        <v>42.427110611959733</v>
      </c>
      <c r="X53" s="27">
        <f>IF(ISNUMBER(T53),IF(W53=0,0,(T53/W53)*100),"")</f>
        <v>41.047177837097529</v>
      </c>
      <c r="Y53" s="27">
        <f>IF(ISNUMBER(U53),IF(W53=0,0,(U53/W53)*100),"")</f>
        <v>52.245093810149854</v>
      </c>
      <c r="Z53" s="27">
        <f>IF(ISNUMBER(V53),IF(W53=0,0,(V53/(W53))*100)*IF(K53="Single",1,0.5),"")</f>
        <v>46.646135823623688</v>
      </c>
      <c r="AA53" s="28" t="str">
        <f>IF(SUM($A$131:$A$1000)=0,"",IF(ROW(#REF!)=2,(14-#REF!)/14,""))</f>
        <v/>
      </c>
    </row>
    <row r="54" spans="1:27" ht="12.75" customHeight="1" x14ac:dyDescent="0.2">
      <c r="A54" s="22" t="s">
        <v>57</v>
      </c>
      <c r="B54" s="29" t="s">
        <v>28</v>
      </c>
      <c r="C54" s="22">
        <v>70</v>
      </c>
      <c r="D54" s="22">
        <v>1260</v>
      </c>
      <c r="E54" s="23">
        <v>28.200000000000003</v>
      </c>
      <c r="F54" s="23">
        <v>1.9185546875000001</v>
      </c>
      <c r="G54" s="27">
        <v>36.780712890625004</v>
      </c>
      <c r="H54" s="23">
        <v>46.853125000000006</v>
      </c>
      <c r="I54" s="25">
        <v>0.32154687500000001</v>
      </c>
      <c r="J54" s="26">
        <v>0.943359375</v>
      </c>
      <c r="K54" s="30" t="s">
        <v>45</v>
      </c>
      <c r="L54" s="24">
        <v>996.19186495463055</v>
      </c>
      <c r="M54" s="25">
        <v>1.0874807253478034</v>
      </c>
      <c r="N54" s="25">
        <v>1.9610162630965691</v>
      </c>
      <c r="O54" s="25">
        <v>1.0874807253478034</v>
      </c>
      <c r="P54" s="25">
        <v>1.9610162630965691</v>
      </c>
      <c r="Q54" s="26">
        <v>3.7780490048418169</v>
      </c>
      <c r="R54" s="26">
        <v>4.8087234026333538</v>
      </c>
      <c r="S54" s="25">
        <v>4.2933862037375849</v>
      </c>
      <c r="T54" s="27">
        <v>17.415131544033191</v>
      </c>
      <c r="U54" s="27">
        <v>22.166083740154406</v>
      </c>
      <c r="V54" s="27">
        <v>39.581215284187593</v>
      </c>
      <c r="W54" s="27">
        <v>42.427110611959691</v>
      </c>
      <c r="X54" s="27">
        <v>41.047177837097571</v>
      </c>
      <c r="Y54" s="27">
        <v>52.245093810149903</v>
      </c>
      <c r="Z54" s="27">
        <v>46.646135823623737</v>
      </c>
      <c r="AA54" s="28" t="s">
        <v>28</v>
      </c>
    </row>
    <row r="55" spans="1:27" ht="12.75" customHeight="1" x14ac:dyDescent="0.2">
      <c r="A55" s="22" t="s">
        <v>58</v>
      </c>
      <c r="B55" s="29" t="s">
        <v>28</v>
      </c>
      <c r="C55" s="22">
        <v>70</v>
      </c>
      <c r="D55" s="22">
        <v>1260</v>
      </c>
      <c r="E55" s="23">
        <v>29.200000000000003</v>
      </c>
      <c r="F55" s="23">
        <v>1.9185546875000001</v>
      </c>
      <c r="G55" s="27">
        <v>36.402050781250004</v>
      </c>
      <c r="H55" s="23">
        <v>45.792871093750001</v>
      </c>
      <c r="I55" s="25">
        <v>0.32154687500000001</v>
      </c>
      <c r="J55" s="26">
        <v>0.98046875</v>
      </c>
      <c r="K55" s="30" t="s">
        <v>45</v>
      </c>
      <c r="L55" s="24">
        <v>995.91023537380602</v>
      </c>
      <c r="M55" s="25">
        <v>1.1302594702372615</v>
      </c>
      <c r="N55" s="25">
        <v>2.0381576895951921</v>
      </c>
      <c r="O55" s="25">
        <v>1.1302594702372615</v>
      </c>
      <c r="P55" s="25">
        <v>2.0381576895951921</v>
      </c>
      <c r="Q55" s="26">
        <v>3.7511880500110144</v>
      </c>
      <c r="R55" s="26">
        <v>4.7123893012601137</v>
      </c>
      <c r="S55" s="25">
        <v>4.2317886756355643</v>
      </c>
      <c r="T55" s="27">
        <v>17.966430424174803</v>
      </c>
      <c r="U55" s="27">
        <v>22.570133350810536</v>
      </c>
      <c r="V55" s="27">
        <v>40.536563774985339</v>
      </c>
      <c r="W55" s="27">
        <v>42.427110611959691</v>
      </c>
      <c r="X55" s="27">
        <v>42.346580205511998</v>
      </c>
      <c r="Y55" s="27">
        <v>53.197432078837558</v>
      </c>
      <c r="Z55" s="27">
        <v>47.772006142174774</v>
      </c>
      <c r="AA55" s="28" t="s">
        <v>28</v>
      </c>
    </row>
    <row r="56" spans="1:27" ht="12.75" customHeight="1" x14ac:dyDescent="0.2">
      <c r="A56" s="22" t="s">
        <v>59</v>
      </c>
      <c r="B56" s="29" t="s">
        <v>28</v>
      </c>
      <c r="C56" s="22">
        <v>70</v>
      </c>
      <c r="D56" s="22">
        <v>1260</v>
      </c>
      <c r="E56" s="23">
        <v>31.150000000000002</v>
      </c>
      <c r="F56" s="23">
        <v>1.76708984375</v>
      </c>
      <c r="G56" s="27">
        <v>35.266064453125004</v>
      </c>
      <c r="H56" s="23">
        <v>45.742382812500004</v>
      </c>
      <c r="I56" s="25">
        <v>0.3339140625</v>
      </c>
      <c r="J56" s="26">
        <v>1</v>
      </c>
      <c r="K56" s="30" t="s">
        <v>45</v>
      </c>
      <c r="L56" s="24">
        <v>995.3352118460806</v>
      </c>
      <c r="M56" s="25">
        <v>1.15277459912645</v>
      </c>
      <c r="N56" s="25">
        <v>2.078758440383941</v>
      </c>
      <c r="O56" s="25">
        <v>1.15277459912645</v>
      </c>
      <c r="P56" s="25">
        <v>2.078758440383941</v>
      </c>
      <c r="Q56" s="26">
        <v>3.6582972762657731</v>
      </c>
      <c r="R56" s="26">
        <v>4.7312246158018159</v>
      </c>
      <c r="S56" s="25">
        <v>4.194760946033794</v>
      </c>
      <c r="T56" s="27">
        <v>17.860243423365212</v>
      </c>
      <c r="U56" s="27">
        <v>23.098402603052715</v>
      </c>
      <c r="V56" s="27">
        <v>40.958646026417924</v>
      </c>
      <c r="W56" s="27">
        <v>44.058922558573521</v>
      </c>
      <c r="X56" s="27">
        <v>40.537177003412097</v>
      </c>
      <c r="Y56" s="27">
        <v>52.426163105429701</v>
      </c>
      <c r="Z56" s="27">
        <v>46.481670054420896</v>
      </c>
      <c r="AA56" s="28" t="s">
        <v>28</v>
      </c>
    </row>
    <row r="57" spans="1:27" ht="12.75" customHeight="1" x14ac:dyDescent="0.2">
      <c r="A57" s="22" t="s">
        <v>60</v>
      </c>
      <c r="B57" s="29" t="s">
        <v>28</v>
      </c>
      <c r="C57" s="22">
        <v>70</v>
      </c>
      <c r="D57" s="22">
        <v>1260</v>
      </c>
      <c r="E57" s="23">
        <v>29.5</v>
      </c>
      <c r="F57" s="23">
        <v>1.5146484375</v>
      </c>
      <c r="G57" s="27">
        <v>32.514453125000003</v>
      </c>
      <c r="H57" s="23">
        <v>42.66259765625</v>
      </c>
      <c r="I57" s="25">
        <v>0.32000097656249998</v>
      </c>
      <c r="J57" s="26">
        <v>1.037109375</v>
      </c>
      <c r="K57" s="30" t="s">
        <v>45</v>
      </c>
      <c r="L57" s="24">
        <v>995.82398437764448</v>
      </c>
      <c r="M57" s="25">
        <v>1.1955533440159081</v>
      </c>
      <c r="N57" s="25">
        <v>2.1558998668825637</v>
      </c>
      <c r="O57" s="25">
        <v>1.1955533440159081</v>
      </c>
      <c r="P57" s="25">
        <v>2.1558998668825637</v>
      </c>
      <c r="Q57" s="26">
        <v>3.4123171713492866</v>
      </c>
      <c r="R57" s="26">
        <v>4.4511246186552249</v>
      </c>
      <c r="S57" s="25">
        <v>3.9317208950022557</v>
      </c>
      <c r="T57" s="27">
        <v>17.286041266511649</v>
      </c>
      <c r="U57" s="27">
        <v>22.548409182618823</v>
      </c>
      <c r="V57" s="27">
        <v>39.834450449130472</v>
      </c>
      <c r="W57" s="27">
        <v>42.223134118632956</v>
      </c>
      <c r="X57" s="27">
        <v>40.939739854326362</v>
      </c>
      <c r="Y57" s="27">
        <v>53.402973638255503</v>
      </c>
      <c r="Z57" s="27">
        <v>47.171356746290932</v>
      </c>
      <c r="AA57" s="28" t="s">
        <v>28</v>
      </c>
    </row>
    <row r="58" spans="1:27" ht="12.75" customHeight="1" x14ac:dyDescent="0.2">
      <c r="A58" s="22" t="s">
        <v>61</v>
      </c>
      <c r="B58" s="29" t="s">
        <v>28</v>
      </c>
      <c r="C58" s="22">
        <v>70</v>
      </c>
      <c r="D58" s="22">
        <v>1260</v>
      </c>
      <c r="E58" s="23">
        <v>33.65</v>
      </c>
      <c r="F58" s="23">
        <v>1.7166015625000002</v>
      </c>
      <c r="G58" s="27">
        <v>32.741650390625004</v>
      </c>
      <c r="H58" s="23">
        <v>43.823828125000006</v>
      </c>
      <c r="I58" s="25">
        <v>0.33236816406249997</v>
      </c>
      <c r="J58" s="26">
        <v>1.09375</v>
      </c>
      <c r="K58" s="30" t="s">
        <v>45</v>
      </c>
      <c r="L58" s="24">
        <v>994.54894697118471</v>
      </c>
      <c r="M58" s="25">
        <v>1.2608472177945547</v>
      </c>
      <c r="N58" s="25">
        <v>2.2736420441699354</v>
      </c>
      <c r="O58" s="25">
        <v>1.2608472177945547</v>
      </c>
      <c r="P58" s="25">
        <v>2.2736420441699354</v>
      </c>
      <c r="Q58" s="26">
        <v>3.4373803429263114</v>
      </c>
      <c r="R58" s="26">
        <v>4.5732537754771521</v>
      </c>
      <c r="S58" s="25">
        <v>4.0053170592017313</v>
      </c>
      <c r="T58" s="27">
        <v>18.340485534160091</v>
      </c>
      <c r="U58" s="27">
        <v>24.40105148264642</v>
      </c>
      <c r="V58" s="27">
        <v>42.741537016806511</v>
      </c>
      <c r="W58" s="27">
        <v>43.854946065246786</v>
      </c>
      <c r="X58" s="27">
        <v>41.820791449323345</v>
      </c>
      <c r="Y58" s="27">
        <v>55.640363680627658</v>
      </c>
      <c r="Z58" s="27">
        <v>48.730577564975498</v>
      </c>
      <c r="AA58" s="28" t="s">
        <v>28</v>
      </c>
    </row>
    <row r="59" spans="1:27" ht="12.75" customHeight="1" x14ac:dyDescent="0.2">
      <c r="A59" s="22" t="s">
        <v>62</v>
      </c>
      <c r="B59" s="29" t="s">
        <v>28</v>
      </c>
      <c r="C59" s="22">
        <v>70</v>
      </c>
      <c r="D59" s="22">
        <v>1260</v>
      </c>
      <c r="E59" s="23">
        <v>31.1</v>
      </c>
      <c r="F59" s="23">
        <v>1.56513671875</v>
      </c>
      <c r="G59" s="27">
        <v>32.085302734374999</v>
      </c>
      <c r="H59" s="23">
        <v>43.016015625000001</v>
      </c>
      <c r="I59" s="25">
        <v>0.33700585937499999</v>
      </c>
      <c r="J59" s="26">
        <v>1.11328125</v>
      </c>
      <c r="K59" s="30" t="s">
        <v>45</v>
      </c>
      <c r="L59" s="24">
        <v>995.35037864996809</v>
      </c>
      <c r="M59" s="25">
        <v>1.2833623466837429</v>
      </c>
      <c r="N59" s="25">
        <v>2.3142427949586839</v>
      </c>
      <c r="O59" s="25">
        <v>1.2833623466837429</v>
      </c>
      <c r="P59" s="25">
        <v>2.3142427949586839</v>
      </c>
      <c r="Q59" s="26">
        <v>3.389687719545694</v>
      </c>
      <c r="R59" s="26">
        <v>4.5091346085762849</v>
      </c>
      <c r="S59" s="25">
        <v>3.9494111640609892</v>
      </c>
      <c r="T59" s="27">
        <v>18.423815776503861</v>
      </c>
      <c r="U59" s="27">
        <v>24.508294631636918</v>
      </c>
      <c r="V59" s="27">
        <v>42.93211040814078</v>
      </c>
      <c r="W59" s="27">
        <v>44.466875545226983</v>
      </c>
      <c r="X59" s="27">
        <v>41.432674435974512</v>
      </c>
      <c r="Y59" s="27">
        <v>55.115845966532284</v>
      </c>
      <c r="Z59" s="27">
        <v>48.274260201253398</v>
      </c>
      <c r="AA59" s="28" t="s">
        <v>28</v>
      </c>
    </row>
    <row r="60" spans="1:27" ht="12.75" customHeight="1" x14ac:dyDescent="0.2">
      <c r="A60" s="22" t="s">
        <v>63</v>
      </c>
      <c r="B60" s="29" t="s">
        <v>28</v>
      </c>
      <c r="C60" s="22">
        <v>70</v>
      </c>
      <c r="D60" s="22">
        <f>IF(ISNUMBER(C60),C60*18,"")</f>
        <v>1260</v>
      </c>
      <c r="E60" s="23">
        <v>28.55</v>
      </c>
      <c r="F60" s="23">
        <v>1.5146484375</v>
      </c>
      <c r="G60" s="27">
        <v>30.722119140625001</v>
      </c>
      <c r="H60" s="23">
        <v>41.501367187500001</v>
      </c>
      <c r="I60" s="25">
        <v>0.32309277343749998</v>
      </c>
      <c r="J60" s="26">
        <v>1.130859375</v>
      </c>
      <c r="K60" s="30" t="s">
        <v>45</v>
      </c>
      <c r="L60" s="24">
        <f>IF(ISNUMBER(E60),(0.000015324364*E60^3-0.00584994855*E60^2+0.016286058705*E60+1000.04105055224),"")</f>
        <v>996.09432581777003</v>
      </c>
      <c r="M60" s="25">
        <f>IF(ISNUMBER(J60),IF(K60="Parallel",0.5,1)*(J60/1000)/(0.25*PI()*(0.0235^2)),"")</f>
        <v>1.3036259626840114</v>
      </c>
      <c r="N60" s="25">
        <f>IF(ISNUMBER(J60),IF(K60="Parallel",0.5,1)*(J60/1000)/(0.25*PI()*(0.0175^2)),"")</f>
        <v>2.350783470668556</v>
      </c>
      <c r="O60" s="25">
        <f>IF(ISNUMBER(J60),IF(K60="Parallel",0.5*(J60/1000)/(0.25*PI()*(0.0235^2)),IF(K60="Series",(J60/1000)/(0.25*PI()*(0.0175^2)),"")),"")</f>
        <v>1.3036259626840114</v>
      </c>
      <c r="P60" s="25">
        <f>IF(ISNUMBER(J60),IF(K60="Parallel",0.5*(J60/1000)/(0.25*PI()*(0.0175^2)),IF(K60="Series",(J60/1000)/(0.25*PI()*(0.0175^2)),"")),"")</f>
        <v>2.350783470668556</v>
      </c>
      <c r="Q60" s="26">
        <f>IF(ISNUMBER(N60),0.075+(((G60*1000)-(F60*1000))/(L60*9.81))+(((N60^2)-(M60^2))/(2*9.81)),"")</f>
        <v>3.259033026633753</v>
      </c>
      <c r="R60" s="26">
        <f>IF(ISNUMBER(N60),IF(K60="Series",(((H60*1000)-(G60*1000))/(L60*9.81))+(((P60^2)-(O60^2))/(2*9.81)),IF(K60="Parallel",0.075+(((H60*1000)-(F60*1000))/(L60*9.81))+(((P60^2)-(O60^2))/(2*9.81)),"")),"")</f>
        <v>4.3621434600881157</v>
      </c>
      <c r="S60" s="25">
        <f>IF(ISNUMBER(Q60),IF(K60="Parallel",(Q60+R60)/2,IF(K60="Series",Q60+R60,Q60)),"")</f>
        <v>3.8105882433609342</v>
      </c>
      <c r="T60" s="27">
        <f>IF(ISNUMBER(Q60),(L60*9.81*Q60*J60/1000)*IF(K60="Parallel",0.5,1),"")</f>
        <v>18.006812492283288</v>
      </c>
      <c r="U60" s="27">
        <f>IF(ISNUMBER(R60),(L60*9.81*R60*J60/1000)*IF(K60="Parallel",0.5,1),"")</f>
        <v>24.101719346912805</v>
      </c>
      <c r="V60" s="27">
        <f>IF(ISNUMBER(T60),T60+IF(ISNUMBER(U60),U60,0),"")</f>
        <v>42.10853183919609</v>
      </c>
      <c r="W60" s="27">
        <f>IF(ISNUMBER(I60),2*PI()*D60*I60/60,"")</f>
        <v>42.631087105286461</v>
      </c>
      <c r="X60" s="27">
        <f>IF(ISNUMBER(T60),IF(W60=0,0,(T60/W60)*100),"")</f>
        <v>42.238689451694412</v>
      </c>
      <c r="Y60" s="27">
        <f>IF(ISNUMBER(U60),IF(W60=0,0,(U60/W60)*100),"")</f>
        <v>56.535549486196601</v>
      </c>
      <c r="Z60" s="27">
        <f>IF(ISNUMBER(V60),IF(W60=0,0,(V60/(W60))*100)*IF(K60="Single",1,0.5),"")</f>
        <v>49.3871194689455</v>
      </c>
      <c r="AA60" s="28" t="str">
        <f>IF(SUM($A$131:$A$1000)=0,"",IF(ROW(#REF!)=2,(14-#REF!)/14,""))</f>
        <v/>
      </c>
    </row>
    <row r="61" spans="1:27" ht="12.75" customHeight="1" x14ac:dyDescent="0.2">
      <c r="A61" s="22" t="s">
        <v>64</v>
      </c>
      <c r="B61" s="29" t="s">
        <v>28</v>
      </c>
      <c r="C61" s="22">
        <v>70</v>
      </c>
      <c r="D61" s="22">
        <v>1260</v>
      </c>
      <c r="E61" s="23">
        <v>28.55</v>
      </c>
      <c r="F61" s="23">
        <v>1.5146484375</v>
      </c>
      <c r="G61" s="27">
        <v>30.722119140625001</v>
      </c>
      <c r="H61" s="23">
        <v>41.501367187500001</v>
      </c>
      <c r="I61" s="25">
        <v>0.32309277343749998</v>
      </c>
      <c r="J61" s="26">
        <v>1.130859375</v>
      </c>
      <c r="K61" s="30" t="s">
        <v>45</v>
      </c>
      <c r="L61" s="24">
        <v>996.09432581777003</v>
      </c>
      <c r="M61" s="25">
        <v>1.3036259626840128</v>
      </c>
      <c r="N61" s="25">
        <v>2.3507834706685578</v>
      </c>
      <c r="O61" s="25">
        <v>1.3036259626840128</v>
      </c>
      <c r="P61" s="25">
        <v>2.3507834706685578</v>
      </c>
      <c r="Q61" s="26">
        <v>3.2590330266337535</v>
      </c>
      <c r="R61" s="26">
        <v>4.3621434600881157</v>
      </c>
      <c r="S61" s="25">
        <v>3.8105882433609346</v>
      </c>
      <c r="T61" s="27">
        <v>18.006812492283292</v>
      </c>
      <c r="U61" s="27">
        <v>24.101719346912805</v>
      </c>
      <c r="V61" s="27">
        <v>42.108531839196097</v>
      </c>
      <c r="W61" s="27">
        <v>42.631087105286412</v>
      </c>
      <c r="X61" s="27">
        <v>42.238689451694469</v>
      </c>
      <c r="Y61" s="27">
        <v>56.535549486196665</v>
      </c>
      <c r="Z61" s="27">
        <v>49.387119468945571</v>
      </c>
      <c r="AA61" s="28" t="s">
        <v>28</v>
      </c>
    </row>
    <row r="62" spans="1:27" ht="12.75" customHeight="1" x14ac:dyDescent="0.2">
      <c r="A62" s="22" t="s">
        <v>65</v>
      </c>
      <c r="B62" s="29" t="s">
        <v>28</v>
      </c>
      <c r="C62" s="22">
        <v>70</v>
      </c>
      <c r="D62" s="22">
        <v>1260</v>
      </c>
      <c r="E62" s="23">
        <v>29.5</v>
      </c>
      <c r="F62" s="23">
        <v>1.4641601562500002</v>
      </c>
      <c r="G62" s="27">
        <v>29.939550781250002</v>
      </c>
      <c r="H62" s="23">
        <v>40.693554687500004</v>
      </c>
      <c r="I62" s="25">
        <v>0.32463867187500001</v>
      </c>
      <c r="J62" s="26">
        <v>1.169921875</v>
      </c>
      <c r="K62" s="30" t="s">
        <v>45</v>
      </c>
      <c r="L62" s="24">
        <v>995.82398437764448</v>
      </c>
      <c r="M62" s="25">
        <v>1.3486562204623898</v>
      </c>
      <c r="N62" s="25">
        <v>2.4319849722460556</v>
      </c>
      <c r="O62" s="25">
        <v>1.3486562204623898</v>
      </c>
      <c r="P62" s="25">
        <v>2.4319849722460556</v>
      </c>
      <c r="Q62" s="26">
        <v>3.1986128054062952</v>
      </c>
      <c r="R62" s="26">
        <v>4.2994386077752749</v>
      </c>
      <c r="S62" s="25">
        <v>3.749025706590785</v>
      </c>
      <c r="T62" s="27">
        <v>18.278482056138408</v>
      </c>
      <c r="U62" s="27">
        <v>24.569154263017069</v>
      </c>
      <c r="V62" s="27">
        <v>42.847636319155477</v>
      </c>
      <c r="W62" s="27">
        <v>42.835063598613146</v>
      </c>
      <c r="X62" s="27">
        <v>42.671775224655448</v>
      </c>
      <c r="Y62" s="27">
        <v>57.357576244645834</v>
      </c>
      <c r="Z62" s="27">
        <v>50.014675734650638</v>
      </c>
      <c r="AA62" s="28" t="s">
        <v>28</v>
      </c>
    </row>
    <row r="63" spans="1:27" ht="12.75" customHeight="1" x14ac:dyDescent="0.2">
      <c r="A63" s="22" t="s">
        <v>66</v>
      </c>
      <c r="B63" s="29" t="s">
        <v>28</v>
      </c>
      <c r="C63" s="22">
        <v>70</v>
      </c>
      <c r="D63" s="22">
        <f>IF(ISNUMBER(C63),C63*18,"")</f>
        <v>1260</v>
      </c>
      <c r="E63" s="23">
        <v>28.200000000000003</v>
      </c>
      <c r="F63" s="23">
        <v>1.5146484375</v>
      </c>
      <c r="G63" s="27">
        <v>30.949316406250002</v>
      </c>
      <c r="H63" s="23">
        <v>41.450878906250004</v>
      </c>
      <c r="I63" s="25">
        <v>0.32773046875</v>
      </c>
      <c r="J63" s="26">
        <v>1.1875</v>
      </c>
      <c r="K63" s="30" t="s">
        <v>45</v>
      </c>
      <c r="L63" s="24">
        <f>IF(ISNUMBER(E63),(0.000015324364*E63^3-0.00584994855*E63^2+0.016286058705*E63+1000.04105055224),"")</f>
        <v>996.19186495463055</v>
      </c>
      <c r="M63" s="25">
        <f>IF(ISNUMBER(J63),IF(K63="Parallel",0.5,1)*(J63/1000)/(0.25*PI()*(0.0235^2)),"")</f>
        <v>1.368919836462658</v>
      </c>
      <c r="N63" s="25">
        <f>IF(ISNUMBER(J63),IF(K63="Parallel",0.5,1)*(J63/1000)/(0.25*PI()*(0.0175^2)),"")</f>
        <v>2.4685256479559277</v>
      </c>
      <c r="O63" s="25">
        <f>IF(ISNUMBER(J63),IF(K63="Parallel",0.5*(J63/1000)/(0.25*PI()*(0.0235^2)),IF(K63="Series",(J63/1000)/(0.25*PI()*(0.0175^2)),"")),"")</f>
        <v>1.368919836462658</v>
      </c>
      <c r="P63" s="25">
        <f>IF(ISNUMBER(J63),IF(K63="Parallel",0.5*(J63/1000)/(0.25*PI()*(0.0175^2)),IF(K63="Series",(J63/1000)/(0.25*PI()*(0.0175^2)),"")),"")</f>
        <v>2.4685256479559277</v>
      </c>
      <c r="Q63" s="26">
        <f>IF(ISNUMBER(N63),0.075+(((G63*1000)-(F63*1000))/(L63*9.81))+(((N63^2)-(M63^2))/(2*9.81)),"")</f>
        <v>3.302015935525783</v>
      </c>
      <c r="R63" s="26">
        <f>IF(ISNUMBER(N63),IF(K63="Series",(((H63*1000)-(G63*1000))/(L63*9.81))+(((P63^2)-(O63^2))/(2*9.81)),IF(K63="Parallel",0.075+(((H63*1000)-(F63*1000))/(L63*9.81))+(((P63^2)-(O63^2))/(2*9.81)),"")),"")</f>
        <v>4.3766037788372598</v>
      </c>
      <c r="S63" s="25">
        <f>IF(ISNUMBER(Q63),IF(K63="Parallel",(Q63+R63)/2,IF(K63="Series",Q63+R63,Q63)),"")</f>
        <v>3.8393098571815214</v>
      </c>
      <c r="T63" s="27">
        <f>IF(ISNUMBER(Q63),(L63*9.81*Q63*J63/1000)*IF(K63="Parallel",0.5,1),"")</f>
        <v>19.159968279825261</v>
      </c>
      <c r="U63" s="27">
        <f>IF(ISNUMBER(R63),(L63*9.81*R63*J63/1000)*IF(K63="Parallel",0.5,1),"")</f>
        <v>25.395271014200262</v>
      </c>
      <c r="V63" s="27">
        <f>IF(ISNUMBER(T63),T63+IF(ISNUMBER(U63),U63,0),"")</f>
        <v>44.555239294025526</v>
      </c>
      <c r="W63" s="27">
        <f>IF(ISNUMBER(I63),2*PI()*D63*I63/60,"")</f>
        <v>43.243016585266652</v>
      </c>
      <c r="X63" s="27">
        <f>IF(ISNUMBER(T63),IF(W63=0,0,(T63/W63)*100),"")</f>
        <v>44.307658884170586</v>
      </c>
      <c r="Y63" s="27">
        <f>IF(ISNUMBER(U63),IF(W63=0,0,(U63/W63)*100),"")</f>
        <v>58.726872035224055</v>
      </c>
      <c r="Z63" s="27">
        <f>IF(ISNUMBER(V63),IF(W63=0,0,(V63/(W63))*100)*IF(K63="Single",1,0.5),"")</f>
        <v>51.517265459697327</v>
      </c>
      <c r="AA63" s="28" t="str">
        <f>IF(SUM($A$131:$A$1000)=0,"",IF(ROW(#REF!)=2,(14-#REF!)/14,""))</f>
        <v/>
      </c>
    </row>
    <row r="64" spans="1:27" ht="12.75" customHeight="1" x14ac:dyDescent="0.2">
      <c r="A64" s="22" t="s">
        <v>67</v>
      </c>
      <c r="B64" s="29" t="s">
        <v>28</v>
      </c>
      <c r="C64" s="22">
        <v>70</v>
      </c>
      <c r="D64" s="22">
        <v>1260</v>
      </c>
      <c r="E64" s="23">
        <v>28.200000000000003</v>
      </c>
      <c r="F64" s="23">
        <v>1.5146484375</v>
      </c>
      <c r="G64" s="27">
        <v>30.949316406250002</v>
      </c>
      <c r="H64" s="23">
        <v>41.450878906250004</v>
      </c>
      <c r="I64" s="25">
        <v>0.32773046875</v>
      </c>
      <c r="J64" s="26">
        <v>1.1875</v>
      </c>
      <c r="K64" s="30" t="s">
        <v>45</v>
      </c>
      <c r="L64" s="24">
        <v>996.19186495463055</v>
      </c>
      <c r="M64" s="25">
        <v>1.3689198364626594</v>
      </c>
      <c r="N64" s="25">
        <v>2.4685256479559299</v>
      </c>
      <c r="O64" s="25">
        <v>1.3689198364626594</v>
      </c>
      <c r="P64" s="25">
        <v>2.4685256479559299</v>
      </c>
      <c r="Q64" s="26">
        <v>3.3020159355257834</v>
      </c>
      <c r="R64" s="26">
        <v>4.3766037788372607</v>
      </c>
      <c r="S64" s="25">
        <v>3.8393098571815223</v>
      </c>
      <c r="T64" s="27">
        <v>19.159968279825264</v>
      </c>
      <c r="U64" s="27">
        <v>25.395271014200265</v>
      </c>
      <c r="V64" s="27">
        <v>44.555239294025526</v>
      </c>
      <c r="W64" s="27">
        <v>43.243016585266602</v>
      </c>
      <c r="X64" s="27">
        <v>44.30765888417065</v>
      </c>
      <c r="Y64" s="27">
        <v>58.726872035224133</v>
      </c>
      <c r="Z64" s="27">
        <v>51.517265459697384</v>
      </c>
      <c r="AA64" s="28" t="s">
        <v>28</v>
      </c>
    </row>
    <row r="65" spans="1:27" ht="12.75" customHeight="1" x14ac:dyDescent="0.2">
      <c r="A65" s="22" t="s">
        <v>68</v>
      </c>
      <c r="B65" s="29" t="s">
        <v>28</v>
      </c>
      <c r="C65" s="22">
        <v>70</v>
      </c>
      <c r="D65" s="22">
        <v>1260</v>
      </c>
      <c r="E65" s="23">
        <v>29.200000000000003</v>
      </c>
      <c r="F65" s="23">
        <v>1.4136718750000001</v>
      </c>
      <c r="G65" s="27">
        <v>30.015283203125001</v>
      </c>
      <c r="H65" s="23">
        <v>39.835253906250003</v>
      </c>
      <c r="I65" s="25">
        <v>0.32309277343749998</v>
      </c>
      <c r="J65" s="26">
        <v>1.2265625</v>
      </c>
      <c r="K65" s="30" t="s">
        <v>45</v>
      </c>
      <c r="L65" s="24">
        <v>995.91023537380602</v>
      </c>
      <c r="M65" s="25">
        <v>1.4139500942410363</v>
      </c>
      <c r="N65" s="25">
        <v>2.5497271495334273</v>
      </c>
      <c r="O65" s="25">
        <v>1.4139500942410363</v>
      </c>
      <c r="P65" s="25">
        <v>2.5497271495334273</v>
      </c>
      <c r="Q65" s="26">
        <v>3.231981894039369</v>
      </c>
      <c r="R65" s="26">
        <v>4.2371090089208208</v>
      </c>
      <c r="S65" s="25">
        <v>3.7345454514800949</v>
      </c>
      <c r="T65" s="27">
        <v>19.365013738405882</v>
      </c>
      <c r="U65" s="27">
        <v>25.38741764618176</v>
      </c>
      <c r="V65" s="27">
        <v>44.752431384587638</v>
      </c>
      <c r="W65" s="27">
        <v>42.631087105286412</v>
      </c>
      <c r="X65" s="27">
        <v>45.424630365582559</v>
      </c>
      <c r="Y65" s="27">
        <v>59.551419797206215</v>
      </c>
      <c r="Z65" s="27">
        <v>52.488025081394383</v>
      </c>
      <c r="AA65" s="28" t="s">
        <v>28</v>
      </c>
    </row>
    <row r="66" spans="1:27" ht="12.75" customHeight="1" x14ac:dyDescent="0.2">
      <c r="A66" s="22" t="s">
        <v>69</v>
      </c>
      <c r="B66" s="29" t="s">
        <v>28</v>
      </c>
      <c r="C66" s="22">
        <v>70</v>
      </c>
      <c r="D66" s="22">
        <v>1260</v>
      </c>
      <c r="E66" s="23">
        <v>29.5</v>
      </c>
      <c r="F66" s="23">
        <v>1.009765625</v>
      </c>
      <c r="G66" s="27">
        <v>28.626855468750001</v>
      </c>
      <c r="H66" s="23">
        <v>39.582812500000003</v>
      </c>
      <c r="I66" s="25">
        <v>0.32773046875</v>
      </c>
      <c r="J66" s="26">
        <v>1.244140625</v>
      </c>
      <c r="K66" s="30" t="s">
        <v>45</v>
      </c>
      <c r="L66" s="24">
        <v>995.82398437764448</v>
      </c>
      <c r="M66" s="25">
        <v>1.434213710241306</v>
      </c>
      <c r="N66" s="25">
        <v>2.5862678252433016</v>
      </c>
      <c r="O66" s="25">
        <v>1.434213710241306</v>
      </c>
      <c r="P66" s="25">
        <v>2.5862678252433016</v>
      </c>
      <c r="Q66" s="26">
        <v>3.1380794116258972</v>
      </c>
      <c r="R66" s="26">
        <v>4.2595779990158906</v>
      </c>
      <c r="S66" s="25">
        <v>3.6988287053208939</v>
      </c>
      <c r="T66" s="27">
        <v>19.070188886359329</v>
      </c>
      <c r="U66" s="27">
        <v>25.885564500525582</v>
      </c>
      <c r="V66" s="27">
        <v>44.955753386884908</v>
      </c>
      <c r="W66" s="27">
        <v>43.243016585266602</v>
      </c>
      <c r="X66" s="27">
        <v>44.100042948568863</v>
      </c>
      <c r="Y66" s="27">
        <v>59.860681665175719</v>
      </c>
      <c r="Z66" s="27">
        <v>51.980362306872287</v>
      </c>
      <c r="AA66" s="28" t="s">
        <v>28</v>
      </c>
    </row>
    <row r="67" spans="1:27" ht="12.75" customHeight="1" x14ac:dyDescent="0.2">
      <c r="A67" s="22" t="s">
        <v>70</v>
      </c>
      <c r="B67" s="29" t="s">
        <v>28</v>
      </c>
      <c r="C67" s="22">
        <v>70</v>
      </c>
      <c r="D67" s="22">
        <v>1260</v>
      </c>
      <c r="E67" s="23">
        <v>31.05</v>
      </c>
      <c r="F67" s="23">
        <v>1.3126953125</v>
      </c>
      <c r="G67" s="27">
        <v>30.772607421875001</v>
      </c>
      <c r="H67" s="23">
        <v>41.501367187500001</v>
      </c>
      <c r="I67" s="25">
        <v>0.34009765624999999</v>
      </c>
      <c r="J67" s="26">
        <v>1.244140625</v>
      </c>
      <c r="K67" s="30" t="s">
        <v>45</v>
      </c>
      <c r="L67" s="24">
        <v>995.36552335292868</v>
      </c>
      <c r="M67" s="25">
        <v>1.434213710241306</v>
      </c>
      <c r="N67" s="25">
        <v>2.5862678252433016</v>
      </c>
      <c r="O67" s="25">
        <v>1.434213710241306</v>
      </c>
      <c r="P67" s="25">
        <v>2.5862678252433016</v>
      </c>
      <c r="Q67" s="26">
        <v>3.3281075667503184</v>
      </c>
      <c r="R67" s="26">
        <v>4.4268551163372249</v>
      </c>
      <c r="S67" s="25">
        <v>3.8774813415437714</v>
      </c>
      <c r="T67" s="27">
        <v>20.215683591964947</v>
      </c>
      <c r="U67" s="27">
        <v>26.889726532104721</v>
      </c>
      <c r="V67" s="27">
        <v>47.105410124069664</v>
      </c>
      <c r="W67" s="27">
        <v>44.874828531880439</v>
      </c>
      <c r="X67" s="27">
        <v>45.049049218323169</v>
      </c>
      <c r="Y67" s="27">
        <v>59.921625133344946</v>
      </c>
      <c r="Z67" s="27">
        <v>52.485337175834054</v>
      </c>
      <c r="AA67" s="28" t="s">
        <v>28</v>
      </c>
    </row>
    <row r="68" spans="1:27" ht="12.75" customHeight="1" x14ac:dyDescent="0.2">
      <c r="A68" s="22" t="s">
        <v>71</v>
      </c>
      <c r="B68" s="29" t="s">
        <v>28</v>
      </c>
      <c r="C68" s="22">
        <v>70</v>
      </c>
      <c r="D68" s="22">
        <f>IF(ISNUMBER(C68),C68*18,"")</f>
        <v>1260</v>
      </c>
      <c r="E68" s="23">
        <v>28.55</v>
      </c>
      <c r="F68" s="23">
        <v>1.4136718750000001</v>
      </c>
      <c r="G68" s="27">
        <v>30.166748046875</v>
      </c>
      <c r="H68" s="23">
        <v>41.198437500000004</v>
      </c>
      <c r="I68" s="25">
        <v>0.330822265625</v>
      </c>
      <c r="J68" s="26">
        <v>1.263671875</v>
      </c>
      <c r="K68" s="30" t="s">
        <v>45</v>
      </c>
      <c r="L68" s="24">
        <f>IF(ISNUMBER(E68),(0.000015324364*E68^3-0.00584994855*E68^2+0.016286058705*E68+1000.04105055224),"")</f>
        <v>996.09432581777003</v>
      </c>
      <c r="M68" s="25">
        <f>IF(ISNUMBER(J68),IF(K68="Parallel",0.5,1)*(J68/1000)/(0.25*PI()*(0.0235^2)),"")</f>
        <v>1.4567288391304929</v>
      </c>
      <c r="N68" s="25">
        <f>IF(ISNUMBER(J68),IF(K68="Parallel",0.5,1)*(J68/1000)/(0.25*PI()*(0.0175^2)),"")</f>
        <v>2.6268685760320478</v>
      </c>
      <c r="O68" s="25">
        <f>IF(ISNUMBER(J68),IF(K68="Parallel",0.5*(J68/1000)/(0.25*PI()*(0.0235^2)),IF(K68="Series",(J68/1000)/(0.25*PI()*(0.0175^2)),"")),"")</f>
        <v>1.4567288391304929</v>
      </c>
      <c r="P68" s="25">
        <f>IF(ISNUMBER(J68),IF(K68="Parallel",0.5*(J68/1000)/(0.25*PI()*(0.0175^2)),IF(K68="Series",(J68/1000)/(0.25*PI()*(0.0175^2)),"")),"")</f>
        <v>2.6268685760320478</v>
      </c>
      <c r="Q68" s="26">
        <f>IF(ISNUMBER(N68),0.075+(((G68*1000)-(F68*1000))/(L68*9.81))+(((N68^2)-(M68^2))/(2*9.81)),"")</f>
        <v>3.261035315922129</v>
      </c>
      <c r="R68" s="26">
        <f>IF(ISNUMBER(N68),IF(K68="Series",(((H68*1000)-(G68*1000))/(L68*9.81))+(((P68^2)-(O68^2))/(2*9.81)),IF(K68="Parallel",0.075+(((H68*1000)-(F68*1000))/(L68*9.81))+(((P68^2)-(O68^2))/(2*9.81)),"")),"")</f>
        <v>4.3899797173730812</v>
      </c>
      <c r="S68" s="25">
        <f>IF(ISNUMBER(Q68),IF(K68="Parallel",(Q68+R68)/2,IF(K68="Series",Q68+R68,Q68)),"")</f>
        <v>3.8255075166476051</v>
      </c>
      <c r="T68" s="27">
        <f>IF(ISNUMBER(Q68),(L68*9.81*Q68*J68/1000)*IF(K68="Parallel",0.5,1),"")</f>
        <v>20.133964553269148</v>
      </c>
      <c r="U68" s="27">
        <f>IF(ISNUMBER(R68),(L68*9.81*R68*J68/1000)*IF(K68="Parallel",0.5,1),"")</f>
        <v>27.104182401093251</v>
      </c>
      <c r="V68" s="27">
        <f>IF(ISNUMBER(T68),T68+IF(ISNUMBER(U68),U68,0),"")</f>
        <v>47.238146954362399</v>
      </c>
      <c r="W68" s="27">
        <f>IF(ISNUMBER(I68),2*PI()*D68*I68/60,"")</f>
        <v>43.650969571920108</v>
      </c>
      <c r="X68" s="27">
        <f>IF(ISNUMBER(T68),IF(W68=0,0,(T68/W68)*100),"")</f>
        <v>46.124896538886894</v>
      </c>
      <c r="Y68" s="27">
        <f>IF(ISNUMBER(U68),IF(W68=0,0,(U68/W68)*100),"")</f>
        <v>62.09296761767439</v>
      </c>
      <c r="Z68" s="27">
        <f>IF(ISNUMBER(V68),IF(W68=0,0,(V68/(W68))*100)*IF(K68="Single",1,0.5),"")</f>
        <v>54.108932078280638</v>
      </c>
      <c r="AA68" s="28" t="str">
        <f>IF(SUM($A$131:$A$1000)=0,"",IF(ROW(#REF!)=2,(14-#REF!)/14,""))</f>
        <v/>
      </c>
    </row>
    <row r="69" spans="1:27" ht="12.75" customHeight="1" x14ac:dyDescent="0.2">
      <c r="A69" s="22" t="s">
        <v>72</v>
      </c>
      <c r="B69" s="29" t="s">
        <v>28</v>
      </c>
      <c r="C69" s="22">
        <v>70</v>
      </c>
      <c r="D69" s="22">
        <v>1260</v>
      </c>
      <c r="E69" s="23">
        <v>28.55</v>
      </c>
      <c r="F69" s="23">
        <v>1.4136718750000001</v>
      </c>
      <c r="G69" s="27">
        <v>30.166748046875</v>
      </c>
      <c r="H69" s="23">
        <v>41.198437500000004</v>
      </c>
      <c r="I69" s="25">
        <v>0.330822265625</v>
      </c>
      <c r="J69" s="26">
        <v>1.263671875</v>
      </c>
      <c r="K69" s="30" t="s">
        <v>45</v>
      </c>
      <c r="L69" s="24">
        <v>996.09432581777003</v>
      </c>
      <c r="M69" s="25">
        <v>1.4567288391304944</v>
      </c>
      <c r="N69" s="25">
        <v>2.6268685760320505</v>
      </c>
      <c r="O69" s="25">
        <v>1.4567288391304944</v>
      </c>
      <c r="P69" s="25">
        <v>2.6268685760320505</v>
      </c>
      <c r="Q69" s="26">
        <v>3.2610353159221295</v>
      </c>
      <c r="R69" s="26">
        <v>4.3899797173730812</v>
      </c>
      <c r="S69" s="25">
        <v>3.8255075166476056</v>
      </c>
      <c r="T69" s="27">
        <v>20.133964553269156</v>
      </c>
      <c r="U69" s="27">
        <v>27.104182401093251</v>
      </c>
      <c r="V69" s="27">
        <v>47.238146954362406</v>
      </c>
      <c r="W69" s="27">
        <v>43.650969571920065</v>
      </c>
      <c r="X69" s="27">
        <v>46.124896538886958</v>
      </c>
      <c r="Y69" s="27">
        <v>62.092967617674447</v>
      </c>
      <c r="Z69" s="27">
        <v>54.108932078280702</v>
      </c>
      <c r="AA69" s="28" t="s">
        <v>28</v>
      </c>
    </row>
    <row r="70" spans="1:27" ht="12.75" customHeight="1" x14ac:dyDescent="0.2">
      <c r="A70" s="22" t="s">
        <v>73</v>
      </c>
      <c r="B70" s="29" t="s">
        <v>28</v>
      </c>
      <c r="C70" s="22">
        <v>70</v>
      </c>
      <c r="D70" s="22">
        <f>IF(ISNUMBER(C70),C70*18,"")</f>
        <v>1260</v>
      </c>
      <c r="E70" s="23">
        <v>28.55</v>
      </c>
      <c r="F70" s="23">
        <v>1.1612304687500001</v>
      </c>
      <c r="G70" s="27">
        <v>29.333691406250001</v>
      </c>
      <c r="H70" s="23">
        <v>39.835253906250003</v>
      </c>
      <c r="I70" s="25">
        <v>0.32927636718749997</v>
      </c>
      <c r="J70" s="26">
        <v>1.3203125</v>
      </c>
      <c r="K70" s="30" t="s">
        <v>45</v>
      </c>
      <c r="L70" s="24">
        <f>IF(ISNUMBER(E70),(0.000015324364*E70^3-0.00584994855*E70^2+0.016286058705*E70+1000.04105055224),"")</f>
        <v>996.09432581777003</v>
      </c>
      <c r="M70" s="25">
        <f>IF(ISNUMBER(J70),IF(K70="Parallel",0.5,1)*(J70/1000)/(0.25*PI()*(0.0235^2)),"")</f>
        <v>1.5220227129091395</v>
      </c>
      <c r="N70" s="25">
        <f>IF(ISNUMBER(J70),IF(K70="Parallel",0.5,1)*(J70/1000)/(0.25*PI()*(0.0175^2)),"")</f>
        <v>2.7446107533194195</v>
      </c>
      <c r="O70" s="25">
        <f>IF(ISNUMBER(J70),IF(K70="Parallel",0.5*(J70/1000)/(0.25*PI()*(0.0235^2)),IF(K70="Series",(J70/1000)/(0.25*PI()*(0.0175^2)),"")),"")</f>
        <v>1.5220227129091395</v>
      </c>
      <c r="P70" s="25">
        <f>IF(ISNUMBER(J70),IF(K70="Parallel",0.5*(J70/1000)/(0.25*PI()*(0.0175^2)),IF(K70="Series",(J70/1000)/(0.25*PI()*(0.0175^2)),"")),"")</f>
        <v>2.7446107533194195</v>
      </c>
      <c r="Q70" s="26">
        <f>IF(ISNUMBER(N70),0.075+(((G70*1000)-(F70*1000))/(L70*9.81))+(((N70^2)-(M70^2))/(2*9.81)),"")</f>
        <v>3.2239390775847716</v>
      </c>
      <c r="R70" s="26">
        <f>IF(ISNUMBER(N70),IF(K70="Series",(((H70*1000)-(G70*1000))/(L70*9.81))+(((P70^2)-(O70^2))/(2*9.81)),IF(K70="Parallel",0.075+(((H70*1000)-(F70*1000))/(L70*9.81))+(((P70^2)-(O70^2))/(2*9.81)),"")),"")</f>
        <v>4.2986321462428849</v>
      </c>
      <c r="S70" s="25">
        <f>IF(ISNUMBER(Q70),IF(K70="Parallel",(Q70+R70)/2,IF(K70="Series",Q70+R70,Q70)),"")</f>
        <v>3.761285611913828</v>
      </c>
      <c r="T70" s="27">
        <f>IF(ISNUMBER(Q70),(L70*9.81*Q70*J70/1000)*IF(K70="Parallel",0.5,1),"")</f>
        <v>20.797112411720718</v>
      </c>
      <c r="U70" s="27">
        <f>IF(ISNUMBER(R70),(L70*9.81*R70*J70/1000)*IF(K70="Parallel",0.5,1),"")</f>
        <v>27.729784530861341</v>
      </c>
      <c r="V70" s="27">
        <f>IF(ISNUMBER(T70),T70+IF(ISNUMBER(U70),U70,0),"")</f>
        <v>48.526896942582056</v>
      </c>
      <c r="W70" s="27">
        <f>IF(ISNUMBER(I70),2*PI()*D70*I70/60,"")</f>
        <v>43.446993078593373</v>
      </c>
      <c r="X70" s="27">
        <f>IF(ISNUMBER(T70),IF(W70=0,0,(T70/W70)*100),"")</f>
        <v>47.867783103193844</v>
      </c>
      <c r="Y70" s="27">
        <f>IF(ISNUMBER(U70),IF(W70=0,0,(U70/W70)*100),"")</f>
        <v>63.824404328050022</v>
      </c>
      <c r="Z70" s="27">
        <f>IF(ISNUMBER(V70),IF(W70=0,0,(V70/(W70))*100)*IF(K70="Single",1,0.5),"")</f>
        <v>55.846093715621926</v>
      </c>
      <c r="AA70" s="28" t="str">
        <f>IF(SUM($A$131:$A$1000)=0,"",IF(ROW(#REF!)=2,(14-#REF!)/14,""))</f>
        <v/>
      </c>
    </row>
    <row r="71" spans="1:27" ht="12.75" customHeight="1" x14ac:dyDescent="0.2">
      <c r="A71" s="22" t="s">
        <v>74</v>
      </c>
      <c r="B71" s="29" t="s">
        <v>28</v>
      </c>
      <c r="C71" s="22">
        <v>70</v>
      </c>
      <c r="D71" s="22">
        <v>1260</v>
      </c>
      <c r="E71" s="23">
        <v>28.55</v>
      </c>
      <c r="F71" s="23">
        <v>1.1612304687500001</v>
      </c>
      <c r="G71" s="27">
        <v>29.333691406250001</v>
      </c>
      <c r="H71" s="23">
        <v>39.835253906250003</v>
      </c>
      <c r="I71" s="25">
        <v>0.32927636718749997</v>
      </c>
      <c r="J71" s="26">
        <v>1.3203125</v>
      </c>
      <c r="K71" s="30" t="s">
        <v>45</v>
      </c>
      <c r="L71" s="24">
        <v>996.09432581777003</v>
      </c>
      <c r="M71" s="25">
        <v>1.522022712909141</v>
      </c>
      <c r="N71" s="25">
        <v>2.7446107533194222</v>
      </c>
      <c r="O71" s="25">
        <v>1.522022712909141</v>
      </c>
      <c r="P71" s="25">
        <v>2.7446107533194222</v>
      </c>
      <c r="Q71" s="26">
        <v>3.2239390775847721</v>
      </c>
      <c r="R71" s="26">
        <v>4.2986321462428849</v>
      </c>
      <c r="S71" s="25">
        <v>3.7612856119138285</v>
      </c>
      <c r="T71" s="27">
        <v>20.797112411720722</v>
      </c>
      <c r="U71" s="27">
        <v>27.729784530861341</v>
      </c>
      <c r="V71" s="27">
        <v>48.526896942582063</v>
      </c>
      <c r="W71" s="27">
        <v>43.44699307859333</v>
      </c>
      <c r="X71" s="27">
        <v>47.867783103193901</v>
      </c>
      <c r="Y71" s="27">
        <v>63.824404328050079</v>
      </c>
      <c r="Z71" s="27">
        <v>55.84609371562199</v>
      </c>
      <c r="AA71" s="28" t="s">
        <v>28</v>
      </c>
    </row>
    <row r="72" spans="1:27" ht="12.75" customHeight="1" x14ac:dyDescent="0.2">
      <c r="A72" s="22" t="s">
        <v>75</v>
      </c>
      <c r="B72" s="29" t="s">
        <v>28</v>
      </c>
      <c r="C72" s="22">
        <v>70</v>
      </c>
      <c r="D72" s="22">
        <v>1260</v>
      </c>
      <c r="E72" s="23">
        <v>33.6</v>
      </c>
      <c r="F72" s="23">
        <v>1.2117187500000002</v>
      </c>
      <c r="G72" s="27">
        <v>29.53564453125</v>
      </c>
      <c r="H72" s="23">
        <v>40.13818359375</v>
      </c>
      <c r="I72" s="25">
        <v>0.34164355468750002</v>
      </c>
      <c r="J72" s="26">
        <v>1.3203125</v>
      </c>
      <c r="K72" s="30" t="s">
        <v>45</v>
      </c>
      <c r="L72" s="24">
        <v>994.5652041674964</v>
      </c>
      <c r="M72" s="25">
        <v>1.522022712909141</v>
      </c>
      <c r="N72" s="25">
        <v>2.7446107533194222</v>
      </c>
      <c r="O72" s="25">
        <v>1.522022712909141</v>
      </c>
      <c r="P72" s="25">
        <v>2.7446107533194222</v>
      </c>
      <c r="Q72" s="26">
        <v>3.2438959464765191</v>
      </c>
      <c r="R72" s="26">
        <v>4.3305908064325491</v>
      </c>
      <c r="S72" s="25">
        <v>3.7872433764545343</v>
      </c>
      <c r="T72" s="27">
        <v>20.893727326620315</v>
      </c>
      <c r="U72" s="27">
        <v>27.893059754598831</v>
      </c>
      <c r="V72" s="27">
        <v>48.786787081219146</v>
      </c>
      <c r="W72" s="27">
        <v>45.078805025207174</v>
      </c>
      <c r="X72" s="27">
        <v>46.349337155093082</v>
      </c>
      <c r="Y72" s="27">
        <v>61.876218189460843</v>
      </c>
      <c r="Z72" s="27">
        <v>54.112777672276955</v>
      </c>
      <c r="AA72" s="28" t="s">
        <v>28</v>
      </c>
    </row>
    <row r="73" spans="1:27" ht="12.75" customHeight="1" x14ac:dyDescent="0.2">
      <c r="A73" s="22" t="s">
        <v>76</v>
      </c>
      <c r="B73" s="29" t="s">
        <v>28</v>
      </c>
      <c r="C73" s="22">
        <v>70</v>
      </c>
      <c r="D73" s="22">
        <v>1260</v>
      </c>
      <c r="E73" s="23">
        <v>31.05</v>
      </c>
      <c r="F73" s="23">
        <v>1.1612304687500001</v>
      </c>
      <c r="G73" s="27">
        <v>28.197705078125001</v>
      </c>
      <c r="H73" s="23">
        <v>40.13818359375</v>
      </c>
      <c r="I73" s="25">
        <v>0.34318945312499999</v>
      </c>
      <c r="J73" s="26">
        <v>1.33984375</v>
      </c>
      <c r="K73" s="30" t="s">
        <v>45</v>
      </c>
      <c r="L73" s="24">
        <v>995.36552335292868</v>
      </c>
      <c r="M73" s="25">
        <v>1.5445378417983295</v>
      </c>
      <c r="N73" s="25">
        <v>2.7852115041081711</v>
      </c>
      <c r="O73" s="25">
        <v>1.5445378417983295</v>
      </c>
      <c r="P73" s="25">
        <v>2.7852115041081711</v>
      </c>
      <c r="Q73" s="26">
        <v>3.1176361785711069</v>
      </c>
      <c r="R73" s="26">
        <v>4.3404775690525339</v>
      </c>
      <c r="S73" s="25">
        <v>3.7290568738118202</v>
      </c>
      <c r="T73" s="27">
        <v>20.393942616037652</v>
      </c>
      <c r="U73" s="27">
        <v>28.39313037162237</v>
      </c>
      <c r="V73" s="27">
        <v>48.787072987660025</v>
      </c>
      <c r="W73" s="27">
        <v>45.282781518533895</v>
      </c>
      <c r="X73" s="27">
        <v>45.036859336237036</v>
      </c>
      <c r="Y73" s="27">
        <v>62.701824886797816</v>
      </c>
      <c r="Z73" s="27">
        <v>53.86934211151744</v>
      </c>
      <c r="AA73" s="28" t="s">
        <v>28</v>
      </c>
    </row>
    <row r="74" spans="1:27" ht="12.75" customHeight="1" x14ac:dyDescent="0.2">
      <c r="A74" s="22" t="s">
        <v>77</v>
      </c>
      <c r="B74" s="29" t="s">
        <v>28</v>
      </c>
      <c r="C74" s="22">
        <v>70</v>
      </c>
      <c r="D74" s="22">
        <f>IF(ISNUMBER(C74),C74*18,"")</f>
        <v>1260</v>
      </c>
      <c r="E74" s="23">
        <v>28.150000000000002</v>
      </c>
      <c r="F74" s="23">
        <v>1.1612304687500001</v>
      </c>
      <c r="G74" s="27">
        <v>28.955029296875001</v>
      </c>
      <c r="H74" s="23">
        <v>39.027441406250006</v>
      </c>
      <c r="I74" s="25">
        <v>0.33545996093749997</v>
      </c>
      <c r="J74" s="26">
        <v>1.357421875</v>
      </c>
      <c r="K74" s="30" t="s">
        <v>45</v>
      </c>
      <c r="L74" s="24">
        <f>IF(ISNUMBER(E74),(0.000015324364*E74^3-0.00584994855*E74^2+0.016286058705*E74+1000.04105055224),"")</f>
        <v>996.2057081388383</v>
      </c>
      <c r="M74" s="25">
        <f>IF(ISNUMBER(J74),IF(K74="Parallel",0.5,1)*(J74/1000)/(0.25*PI()*(0.0235^2)),"")</f>
        <v>1.5648014577985974</v>
      </c>
      <c r="N74" s="25">
        <f>IF(ISNUMBER(J74),IF(K74="Parallel",0.5,1)*(J74/1000)/(0.25*PI()*(0.0175^2)),"")</f>
        <v>2.8217521798180418</v>
      </c>
      <c r="O74" s="25">
        <f>IF(ISNUMBER(J74),IF(K74="Parallel",0.5*(J74/1000)/(0.25*PI()*(0.0235^2)),IF(K74="Series",(J74/1000)/(0.25*PI()*(0.0175^2)),"")),"")</f>
        <v>1.5648014577985974</v>
      </c>
      <c r="P74" s="25">
        <f>IF(ISNUMBER(J74),IF(K74="Parallel",0.5*(J74/1000)/(0.25*PI()*(0.0175^2)),IF(K74="Series",(J74/1000)/(0.25*PI()*(0.0175^2)),"")),"")</f>
        <v>2.8217521798180418</v>
      </c>
      <c r="Q74" s="26">
        <f>IF(ISNUMBER(N74),0.075+(((G74*1000)-(F74*1000))/(L74*9.81))+(((N74^2)-(M74^2))/(2*9.81)),"")</f>
        <v>3.2000253981074973</v>
      </c>
      <c r="R74" s="26">
        <f>IF(ISNUMBER(N74),IF(K74="Series",(((H74*1000)-(G74*1000))/(L74*9.81))+(((P74^2)-(O74^2))/(2*9.81)),IF(K74="Parallel",0.075+(((H74*1000)-(F74*1000))/(L74*9.81))+(((P74^2)-(O74^2))/(2*9.81)),"")),"")</f>
        <v>4.2306854737410404</v>
      </c>
      <c r="S74" s="25">
        <f>IF(ISNUMBER(Q74),IF(K74="Parallel",(Q74+R74)/2,IF(K74="Series",Q74+R74,Q74)),"")</f>
        <v>3.7153554359242689</v>
      </c>
      <c r="T74" s="27">
        <f>IF(ISNUMBER(Q74),(L74*9.81*Q74*J74/1000)*IF(K74="Parallel",0.5,1),"")</f>
        <v>21.22542067477789</v>
      </c>
      <c r="U74" s="27">
        <f>IF(ISNUMBER(R74),(L74*9.81*R74*J74/1000)*IF(K74="Parallel",0.5,1),"")</f>
        <v>28.061676940418153</v>
      </c>
      <c r="V74" s="27">
        <f>IF(ISNUMBER(T74),T74+IF(ISNUMBER(U74),U74,0),"")</f>
        <v>49.287097615196046</v>
      </c>
      <c r="W74" s="27">
        <f>IF(ISNUMBER(I74),2*PI()*D74*I74/60,"")</f>
        <v>44.262899051900291</v>
      </c>
      <c r="X74" s="27">
        <f>IF(ISNUMBER(T74),IF(W74=0,0,(T74/W74)*100),"")</f>
        <v>47.953073859645087</v>
      </c>
      <c r="Y74" s="27">
        <f>IF(ISNUMBER(U74),IF(W74=0,0,(U74/W74)*100),"")</f>
        <v>63.397738380205382</v>
      </c>
      <c r="Z74" s="27">
        <f>IF(ISNUMBER(V74),IF(W74=0,0,(V74/(W74))*100)*IF(K74="Single",1,0.5),"")</f>
        <v>55.675406119925228</v>
      </c>
      <c r="AA74" s="28" t="str">
        <f>IF(SUM($A$131:$A$1000)=0,"",IF(ROW(#REF!)=2,(14-#REF!)/14,""))</f>
        <v/>
      </c>
    </row>
    <row r="75" spans="1:27" ht="12.75" customHeight="1" x14ac:dyDescent="0.2">
      <c r="A75" s="22" t="s">
        <v>78</v>
      </c>
      <c r="B75" s="29" t="s">
        <v>28</v>
      </c>
      <c r="C75" s="22">
        <v>70</v>
      </c>
      <c r="D75" s="22">
        <v>1260</v>
      </c>
      <c r="E75" s="23">
        <v>28.150000000000002</v>
      </c>
      <c r="F75" s="23">
        <v>1.1612304687500001</v>
      </c>
      <c r="G75" s="27">
        <v>28.955029296875001</v>
      </c>
      <c r="H75" s="23">
        <v>39.027441406250006</v>
      </c>
      <c r="I75" s="25">
        <v>0.33545996093749997</v>
      </c>
      <c r="J75" s="26">
        <v>1.357421875</v>
      </c>
      <c r="K75" s="30" t="s">
        <v>45</v>
      </c>
      <c r="L75" s="24">
        <v>996.2057081388383</v>
      </c>
      <c r="M75" s="25">
        <v>1.5648014577985989</v>
      </c>
      <c r="N75" s="25">
        <v>2.8217521798180445</v>
      </c>
      <c r="O75" s="25">
        <v>1.5648014577985989</v>
      </c>
      <c r="P75" s="25">
        <v>2.8217521798180445</v>
      </c>
      <c r="Q75" s="26">
        <v>3.2000253981074978</v>
      </c>
      <c r="R75" s="26">
        <v>4.2306854737410413</v>
      </c>
      <c r="S75" s="25">
        <v>3.7153554359242698</v>
      </c>
      <c r="T75" s="27">
        <v>21.225420674777897</v>
      </c>
      <c r="U75" s="27">
        <v>28.061676940418167</v>
      </c>
      <c r="V75" s="27">
        <v>49.28709761519606</v>
      </c>
      <c r="W75" s="27">
        <v>44.262899051900249</v>
      </c>
      <c r="X75" s="27">
        <v>47.953073859645144</v>
      </c>
      <c r="Y75" s="27">
        <v>63.397738380205467</v>
      </c>
      <c r="Z75" s="27">
        <v>55.675406119925306</v>
      </c>
      <c r="AA75" s="28" t="s">
        <v>28</v>
      </c>
    </row>
    <row r="76" spans="1:27" ht="12.75" customHeight="1" x14ac:dyDescent="0.2">
      <c r="A76" s="22" t="s">
        <v>79</v>
      </c>
      <c r="B76" s="29" t="s">
        <v>28</v>
      </c>
      <c r="C76" s="22">
        <v>70</v>
      </c>
      <c r="D76" s="22">
        <v>1260</v>
      </c>
      <c r="E76" s="23">
        <v>29.55</v>
      </c>
      <c r="F76" s="23">
        <v>1.06025390625</v>
      </c>
      <c r="G76" s="27">
        <v>28.121972656250001</v>
      </c>
      <c r="H76" s="23">
        <v>39.380859375</v>
      </c>
      <c r="I76" s="25">
        <v>0.33545996093749997</v>
      </c>
      <c r="J76" s="26">
        <v>1.376953125</v>
      </c>
      <c r="K76" s="30" t="s">
        <v>45</v>
      </c>
      <c r="L76" s="24">
        <v>995.80953050408255</v>
      </c>
      <c r="M76" s="25">
        <v>1.5873165866877874</v>
      </c>
      <c r="N76" s="25">
        <v>2.8623529306067934</v>
      </c>
      <c r="O76" s="25">
        <v>1.5873165866877874</v>
      </c>
      <c r="P76" s="25">
        <v>2.8623529306067934</v>
      </c>
      <c r="Q76" s="26">
        <v>3.1343621241433866</v>
      </c>
      <c r="R76" s="26">
        <v>4.2868866173658491</v>
      </c>
      <c r="S76" s="25">
        <v>3.7106243707546178</v>
      </c>
      <c r="T76" s="27">
        <v>21.080631507394397</v>
      </c>
      <c r="U76" s="27">
        <v>28.832111133096301</v>
      </c>
      <c r="V76" s="27">
        <v>49.912742640490698</v>
      </c>
      <c r="W76" s="27">
        <v>44.262899051900249</v>
      </c>
      <c r="X76" s="27">
        <v>47.625962056114773</v>
      </c>
      <c r="Y76" s="27">
        <v>65.138325212926844</v>
      </c>
      <c r="Z76" s="27">
        <v>56.382143634520808</v>
      </c>
      <c r="AA76" s="28" t="s">
        <v>28</v>
      </c>
    </row>
    <row r="77" spans="1:27" ht="12.75" customHeight="1" x14ac:dyDescent="0.2">
      <c r="A77" s="22" t="s">
        <v>80</v>
      </c>
      <c r="B77" s="29" t="s">
        <v>28</v>
      </c>
      <c r="C77" s="22">
        <v>70</v>
      </c>
      <c r="D77" s="22">
        <v>1260</v>
      </c>
      <c r="E77" s="23">
        <v>29.200000000000003</v>
      </c>
      <c r="F77" s="23">
        <v>1.009765625</v>
      </c>
      <c r="G77" s="27">
        <v>28.828808593750001</v>
      </c>
      <c r="H77" s="23">
        <v>40.037207031250006</v>
      </c>
      <c r="I77" s="25">
        <v>0.330822265625</v>
      </c>
      <c r="J77" s="26">
        <v>1.396484375</v>
      </c>
      <c r="K77" s="30" t="s">
        <v>45</v>
      </c>
      <c r="L77" s="24">
        <v>995.91023537380602</v>
      </c>
      <c r="M77" s="25">
        <v>1.6098317155769759</v>
      </c>
      <c r="N77" s="25">
        <v>2.9029536813955423</v>
      </c>
      <c r="O77" s="25">
        <v>1.6098317155769759</v>
      </c>
      <c r="P77" s="25">
        <v>2.9029536813955423</v>
      </c>
      <c r="Q77" s="26">
        <v>3.2198597844570309</v>
      </c>
      <c r="R77" s="26">
        <v>4.3670999875607963</v>
      </c>
      <c r="S77" s="25">
        <v>3.7934798860089138</v>
      </c>
      <c r="T77" s="27">
        <v>21.965052629671369</v>
      </c>
      <c r="U77" s="27">
        <v>29.791229273042955</v>
      </c>
      <c r="V77" s="27">
        <v>51.756281902714321</v>
      </c>
      <c r="W77" s="27">
        <v>43.650969571920065</v>
      </c>
      <c r="X77" s="27">
        <v>50.319735953359256</v>
      </c>
      <c r="Y77" s="27">
        <v>68.248722915440467</v>
      </c>
      <c r="Z77" s="27">
        <v>59.284229434399862</v>
      </c>
      <c r="AA77" s="28" t="s">
        <v>28</v>
      </c>
    </row>
    <row r="78" spans="1:27" ht="12.75" customHeight="1" x14ac:dyDescent="0.2">
      <c r="A78" s="22" t="s">
        <v>81</v>
      </c>
      <c r="B78" s="29" t="s">
        <v>28</v>
      </c>
      <c r="C78" s="22">
        <v>70</v>
      </c>
      <c r="D78" s="22">
        <f>IF(ISNUMBER(C78),C78*18,"")</f>
        <v>1260</v>
      </c>
      <c r="E78" s="23">
        <v>28.6</v>
      </c>
      <c r="F78" s="23">
        <v>1.06025390625</v>
      </c>
      <c r="G78" s="27">
        <v>27.793798828125002</v>
      </c>
      <c r="H78" s="23">
        <v>39.582812500000003</v>
      </c>
      <c r="I78" s="25">
        <v>0.33545996093749997</v>
      </c>
      <c r="J78" s="26">
        <v>1.4140625</v>
      </c>
      <c r="K78" s="30" t="s">
        <v>45</v>
      </c>
      <c r="L78" s="24">
        <f>IF(ISNUMBER(E78),(0.000015324364*E78^3-0.00584994855*E78^2+0.016286058705*E78+1000.04105055224),"")</f>
        <v>996.0803008150798</v>
      </c>
      <c r="M78" s="25">
        <f>IF(ISNUMBER(J78),IF(K78="Parallel",0.5,1)*(J78/1000)/(0.25*PI()*(0.0235^2)),"")</f>
        <v>1.630095331577244</v>
      </c>
      <c r="N78" s="25">
        <f>IF(ISNUMBER(J78),IF(K78="Parallel",0.5,1)*(J78/1000)/(0.25*PI()*(0.0175^2)),"")</f>
        <v>2.9394943571054135</v>
      </c>
      <c r="O78" s="25">
        <f>IF(ISNUMBER(J78),IF(K78="Parallel",0.5*(J78/1000)/(0.25*PI()*(0.0235^2)),IF(K78="Series",(J78/1000)/(0.25*PI()*(0.0175^2)),"")),"")</f>
        <v>1.630095331577244</v>
      </c>
      <c r="P78" s="25">
        <f>IF(ISNUMBER(J78),IF(K78="Parallel",0.5*(J78/1000)/(0.25*PI()*(0.0175^2)),IF(K78="Series",(J78/1000)/(0.25*PI()*(0.0175^2)),"")),"")</f>
        <v>2.9394943571054135</v>
      </c>
      <c r="Q78" s="26">
        <f>IF(ISNUMBER(N78),0.075+(((G78*1000)-(F78*1000))/(L78*9.81))+(((N78^2)-(M78^2))/(2*9.81)),"")</f>
        <v>3.1158208838349446</v>
      </c>
      <c r="R78" s="26">
        <f>IF(ISNUMBER(N78),IF(K78="Series",(((H78*1000)-(G78*1000))/(L78*9.81))+(((P78^2)-(O78^2))/(2*9.81)),IF(K78="Parallel",0.075+(((H78*1000)-(F78*1000))/(L78*9.81))+(((P78^2)-(O78^2))/(2*9.81)),"")),"")</f>
        <v>4.3222841762722597</v>
      </c>
      <c r="S78" s="25">
        <f>IF(ISNUMBER(Q78),IF(K78="Parallel",(Q78+R78)/2,IF(K78="Series",Q78+R78,Q78)),"")</f>
        <v>3.7190525300536024</v>
      </c>
      <c r="T78" s="27">
        <f>IF(ISNUMBER(Q78),(L78*9.81*Q78*J78/1000)*IF(K78="Parallel",0.5,1),"")</f>
        <v>21.526550982577248</v>
      </c>
      <c r="U78" s="27">
        <f>IF(ISNUMBER(R78),(L78*9.81*R78*J78/1000)*IF(K78="Parallel",0.5,1),"")</f>
        <v>29.861752055270117</v>
      </c>
      <c r="V78" s="27">
        <f>IF(ISNUMBER(T78),T78+IF(ISNUMBER(U78),U78,0),"")</f>
        <v>51.388303037847365</v>
      </c>
      <c r="W78" s="27">
        <f>IF(ISNUMBER(I78),2*PI()*D78*I78/60,"")</f>
        <v>44.262899051900291</v>
      </c>
      <c r="X78" s="27">
        <f>IF(ISNUMBER(T78),IF(W78=0,0,(T78/W78)*100),"")</f>
        <v>48.633396012620807</v>
      </c>
      <c r="Y78" s="27">
        <f>IF(ISNUMBER(U78),IF(W78=0,0,(U78/W78)*100),"")</f>
        <v>67.464519258568743</v>
      </c>
      <c r="Z78" s="27">
        <f>IF(ISNUMBER(V78),IF(W78=0,0,(V78/(W78))*100)*IF(K78="Single",1,0.5),"")</f>
        <v>58.048957635594775</v>
      </c>
      <c r="AA78" s="28" t="str">
        <f>IF(SUM($A$131:$A$1000)=0,"",IF(ROW(#REF!)=2,(14-#REF!)/14,""))</f>
        <v/>
      </c>
    </row>
    <row r="79" spans="1:27" ht="12.75" customHeight="1" x14ac:dyDescent="0.2">
      <c r="A79" s="22" t="s">
        <v>82</v>
      </c>
      <c r="B79" s="29" t="s">
        <v>28</v>
      </c>
      <c r="C79" s="22">
        <v>70</v>
      </c>
      <c r="D79" s="22">
        <v>1260</v>
      </c>
      <c r="E79" s="23">
        <v>28.6</v>
      </c>
      <c r="F79" s="23">
        <v>1.06025390625</v>
      </c>
      <c r="G79" s="27">
        <v>27.793798828125002</v>
      </c>
      <c r="H79" s="23">
        <v>39.582812500000003</v>
      </c>
      <c r="I79" s="25">
        <v>0.33545996093749997</v>
      </c>
      <c r="J79" s="26">
        <v>1.4140625</v>
      </c>
      <c r="K79" s="30" t="s">
        <v>45</v>
      </c>
      <c r="L79" s="24">
        <v>996.0803008150798</v>
      </c>
      <c r="M79" s="25">
        <v>1.6300953315772455</v>
      </c>
      <c r="N79" s="25">
        <v>2.9394943571054162</v>
      </c>
      <c r="O79" s="25">
        <v>1.6300953315772455</v>
      </c>
      <c r="P79" s="25">
        <v>2.9394943571054162</v>
      </c>
      <c r="Q79" s="26">
        <v>3.115820883834945</v>
      </c>
      <c r="R79" s="26">
        <v>4.3222841762722606</v>
      </c>
      <c r="S79" s="25">
        <v>3.7190525300536028</v>
      </c>
      <c r="T79" s="27">
        <v>21.526550982577252</v>
      </c>
      <c r="U79" s="27">
        <v>29.86175205527012</v>
      </c>
      <c r="V79" s="27">
        <v>51.388303037847372</v>
      </c>
      <c r="W79" s="27">
        <v>44.262899051900249</v>
      </c>
      <c r="X79" s="27">
        <v>48.633396012620864</v>
      </c>
      <c r="Y79" s="27">
        <v>67.464519258568828</v>
      </c>
      <c r="Z79" s="27">
        <v>58.048957635594846</v>
      </c>
      <c r="AA79" s="28" t="s">
        <v>28</v>
      </c>
    </row>
    <row r="80" spans="1:27" ht="12.75" customHeight="1" x14ac:dyDescent="0.2">
      <c r="A80" s="22" t="s">
        <v>83</v>
      </c>
      <c r="B80" s="29" t="s">
        <v>28</v>
      </c>
      <c r="C80" s="22">
        <v>70</v>
      </c>
      <c r="D80" s="22">
        <v>1260</v>
      </c>
      <c r="E80" s="23">
        <v>31.05</v>
      </c>
      <c r="F80" s="23">
        <v>1.009765625</v>
      </c>
      <c r="G80" s="27">
        <v>27.819042968750001</v>
      </c>
      <c r="H80" s="23">
        <v>39.279882812500006</v>
      </c>
      <c r="I80" s="25">
        <v>0.34628124999999998</v>
      </c>
      <c r="J80" s="26">
        <v>1.451171875</v>
      </c>
      <c r="K80" s="30" t="s">
        <v>45</v>
      </c>
      <c r="L80" s="24">
        <v>995.36552335292868</v>
      </c>
      <c r="M80" s="25">
        <v>1.6728740764667038</v>
      </c>
      <c r="N80" s="25">
        <v>3.0166357836040389</v>
      </c>
      <c r="O80" s="25">
        <v>1.6728740764667038</v>
      </c>
      <c r="P80" s="25">
        <v>3.0166357836040389</v>
      </c>
      <c r="Q80" s="26">
        <v>3.1417578697100388</v>
      </c>
      <c r="R80" s="26">
        <v>4.3154787815040532</v>
      </c>
      <c r="S80" s="25">
        <v>3.7286183256070462</v>
      </c>
      <c r="T80" s="27">
        <v>22.259385456832646</v>
      </c>
      <c r="U80" s="27">
        <v>30.575209679397354</v>
      </c>
      <c r="V80" s="27">
        <v>52.83459513623</v>
      </c>
      <c r="W80" s="27">
        <v>45.690734505187358</v>
      </c>
      <c r="X80" s="27">
        <v>48.717504102074557</v>
      </c>
      <c r="Y80" s="27">
        <v>66.917746038698695</v>
      </c>
      <c r="Z80" s="27">
        <v>57.817625070386626</v>
      </c>
      <c r="AA80" s="28" t="s">
        <v>28</v>
      </c>
    </row>
    <row r="81" spans="1:27" ht="12.75" customHeight="1" x14ac:dyDescent="0.2">
      <c r="A81" s="22" t="s">
        <v>84</v>
      </c>
      <c r="B81" s="29" t="s">
        <v>28</v>
      </c>
      <c r="C81" s="22">
        <v>70</v>
      </c>
      <c r="D81" s="22">
        <f>IF(ISNUMBER(C81),C81*18,"")</f>
        <v>1260</v>
      </c>
      <c r="E81" s="23">
        <v>28.6</v>
      </c>
      <c r="F81" s="23">
        <v>0.85830078125000009</v>
      </c>
      <c r="G81" s="27">
        <v>27.718066406250003</v>
      </c>
      <c r="H81" s="23">
        <v>38.017675781249999</v>
      </c>
      <c r="I81" s="25">
        <v>0.33855175781249996</v>
      </c>
      <c r="J81" s="26">
        <v>1.470703125</v>
      </c>
      <c r="K81" s="30" t="s">
        <v>45</v>
      </c>
      <c r="L81" s="24">
        <f>IF(ISNUMBER(E81),(0.000015324364*E81^3-0.00584994855*E81^2+0.016286058705*E81+1000.04105055224),"")</f>
        <v>996.0803008150798</v>
      </c>
      <c r="M81" s="25">
        <f>IF(ISNUMBER(J81),IF(K81="Parallel",0.5,1)*(J81/1000)/(0.25*PI()*(0.0235^2)),"")</f>
        <v>1.6953892053558905</v>
      </c>
      <c r="N81" s="25">
        <f>IF(ISNUMBER(J81),IF(K81="Parallel",0.5,1)*(J81/1000)/(0.25*PI()*(0.0175^2)),"")</f>
        <v>3.0572365343927852</v>
      </c>
      <c r="O81" s="25">
        <f>IF(ISNUMBER(J81),IF(K81="Parallel",0.5*(J81/1000)/(0.25*PI()*(0.0235^2)),IF(K81="Series",(J81/1000)/(0.25*PI()*(0.0175^2)),"")),"")</f>
        <v>1.6953892053558905</v>
      </c>
      <c r="P81" s="25">
        <f>IF(ISNUMBER(J81),IF(K81="Parallel",0.5*(J81/1000)/(0.25*PI()*(0.0175^2)),IF(K81="Series",(J81/1000)/(0.25*PI()*(0.0175^2)),"")),"")</f>
        <v>3.0572365343927852</v>
      </c>
      <c r="Q81" s="26">
        <f>IF(ISNUMBER(N81),0.075+(((G81*1000)-(F81*1000))/(L81*9.81))+(((N81^2)-(M81^2))/(2*9.81)),"")</f>
        <v>3.1536582527733317</v>
      </c>
      <c r="R81" s="26">
        <f>IF(ISNUMBER(N81),IF(K81="Series",(((H81*1000)-(G81*1000))/(L81*9.81))+(((P81^2)-(O81^2))/(2*9.81)),IF(K81="Parallel",0.075+(((H81*1000)-(F81*1000))/(L81*9.81))+(((P81^2)-(O81^2))/(2*9.81)),"")),"")</f>
        <v>4.2076989879219928</v>
      </c>
      <c r="S81" s="25">
        <f>IF(ISNUMBER(Q81),IF(K81="Parallel",(Q81+R81)/2,IF(K81="Series",Q81+R81,Q81)),"")</f>
        <v>3.6806786203476625</v>
      </c>
      <c r="T81" s="27">
        <f>IF(ISNUMBER(Q81),(L81*9.81*Q81*J81/1000)*IF(K81="Parallel",0.5,1),"")</f>
        <v>22.660683615326807</v>
      </c>
      <c r="U81" s="27">
        <f>IF(ISNUMBER(R81),(L81*9.81*R81*J81/1000)*IF(K81="Parallel",0.5,1),"")</f>
        <v>30.234517462372708</v>
      </c>
      <c r="V81" s="27">
        <f>IF(ISNUMBER(T81),T81+IF(ISNUMBER(U81),U81,0),"")</f>
        <v>52.895201077699511</v>
      </c>
      <c r="W81" s="27">
        <f>IF(ISNUMBER(I81),2*PI()*D81*I81/60,"")</f>
        <v>44.670852038553754</v>
      </c>
      <c r="X81" s="27">
        <f>IF(ISNUMBER(T81),IF(W81=0,0,(T81/W81)*100),"")</f>
        <v>50.728120421274284</v>
      </c>
      <c r="Y81" s="27">
        <f>IF(ISNUMBER(U81),IF(W81=0,0,(U81/W81)*100),"")</f>
        <v>67.682876154406941</v>
      </c>
      <c r="Z81" s="27">
        <f>IF(ISNUMBER(V81),IF(W81=0,0,(V81/(W81))*100)*IF(K81="Single",1,0.5),"")</f>
        <v>59.205498287840605</v>
      </c>
      <c r="AA81" s="28" t="str">
        <f>IF(SUM($A$131:$A$1000)=0,"",IF(ROW(#REF!)=2,(14-#REF!)/14,""))</f>
        <v/>
      </c>
    </row>
    <row r="82" spans="1:27" ht="12.75" customHeight="1" x14ac:dyDescent="0.2">
      <c r="A82" s="22" t="s">
        <v>85</v>
      </c>
      <c r="B82" s="29" t="s">
        <v>28</v>
      </c>
      <c r="C82" s="22">
        <v>70</v>
      </c>
      <c r="D82" s="22">
        <v>1260</v>
      </c>
      <c r="E82" s="23">
        <v>28.6</v>
      </c>
      <c r="F82" s="23">
        <v>0.85830078125000009</v>
      </c>
      <c r="G82" s="27">
        <v>27.718066406250003</v>
      </c>
      <c r="H82" s="23">
        <v>38.017675781249999</v>
      </c>
      <c r="I82" s="25">
        <v>0.33855175781249996</v>
      </c>
      <c r="J82" s="26">
        <v>1.470703125</v>
      </c>
      <c r="K82" s="30" t="s">
        <v>45</v>
      </c>
      <c r="L82" s="24">
        <v>996.0803008150798</v>
      </c>
      <c r="M82" s="25">
        <v>1.6953892053558923</v>
      </c>
      <c r="N82" s="25">
        <v>3.0572365343927879</v>
      </c>
      <c r="O82" s="25">
        <v>1.6953892053558923</v>
      </c>
      <c r="P82" s="25">
        <v>3.0572365343927879</v>
      </c>
      <c r="Q82" s="26">
        <v>3.1536582527733321</v>
      </c>
      <c r="R82" s="26">
        <v>4.2076989879219928</v>
      </c>
      <c r="S82" s="25">
        <v>3.6806786203476625</v>
      </c>
      <c r="T82" s="27">
        <v>22.660683615326807</v>
      </c>
      <c r="U82" s="27">
        <v>30.234517462372708</v>
      </c>
      <c r="V82" s="27">
        <v>52.895201077699511</v>
      </c>
      <c r="W82" s="27">
        <v>44.670852038553704</v>
      </c>
      <c r="X82" s="27">
        <v>50.728120421274333</v>
      </c>
      <c r="Y82" s="27">
        <v>67.682876154407026</v>
      </c>
      <c r="Z82" s="27">
        <v>59.205498287840676</v>
      </c>
      <c r="AA82" s="28" t="s">
        <v>28</v>
      </c>
    </row>
    <row r="83" spans="1:27" ht="12.75" customHeight="1" x14ac:dyDescent="0.2">
      <c r="A83" s="31" t="s">
        <v>27</v>
      </c>
      <c r="B83" s="38" t="s">
        <v>28</v>
      </c>
      <c r="C83" s="31">
        <v>70</v>
      </c>
      <c r="D83" s="31">
        <v>1260</v>
      </c>
      <c r="E83" s="32">
        <v>29.1</v>
      </c>
      <c r="F83" s="32">
        <v>0.80781250000000004</v>
      </c>
      <c r="G83" s="36">
        <v>27.01123046875</v>
      </c>
      <c r="H83" s="32">
        <v>37.664257812500004</v>
      </c>
      <c r="I83" s="34">
        <v>0.33545996093749997</v>
      </c>
      <c r="J83" s="35">
        <v>1.470703125</v>
      </c>
      <c r="K83" s="39" t="s">
        <v>45</v>
      </c>
      <c r="L83" s="33">
        <v>995.93880552708424</v>
      </c>
      <c r="M83" s="34">
        <v>1.6953892053558923</v>
      </c>
      <c r="N83" s="34">
        <v>3.0572365343927879</v>
      </c>
      <c r="O83" s="34">
        <v>1.6953892053558923</v>
      </c>
      <c r="P83" s="34">
        <v>3.0572365343927879</v>
      </c>
      <c r="Q83" s="35">
        <v>3.0868699717580119</v>
      </c>
      <c r="R83" s="35">
        <v>4.1772336597881994</v>
      </c>
      <c r="S83" s="34">
        <v>3.6320518157731057</v>
      </c>
      <c r="T83" s="36">
        <v>22.177624066770395</v>
      </c>
      <c r="U83" s="36">
        <v>30.011344369352187</v>
      </c>
      <c r="V83" s="36">
        <v>52.188968436122579</v>
      </c>
      <c r="W83" s="36">
        <v>44.262899051900249</v>
      </c>
      <c r="X83" s="36">
        <v>50.104318835434</v>
      </c>
      <c r="Y83" s="36">
        <v>67.802482467681415</v>
      </c>
      <c r="Z83" s="36">
        <v>58.953400651557708</v>
      </c>
      <c r="AA83" s="37" t="s">
        <v>28</v>
      </c>
    </row>
    <row r="84" spans="1:27" ht="12.75" customHeight="1" x14ac:dyDescent="0.2">
      <c r="A84" s="31" t="s">
        <v>30</v>
      </c>
      <c r="B84" s="38" t="s">
        <v>28</v>
      </c>
      <c r="C84" s="31">
        <v>70</v>
      </c>
      <c r="D84" s="31">
        <v>1260</v>
      </c>
      <c r="E84" s="32">
        <v>31</v>
      </c>
      <c r="F84" s="32">
        <v>0.85830078125000009</v>
      </c>
      <c r="G84" s="36">
        <v>27.389892578125</v>
      </c>
      <c r="H84" s="32">
        <v>38.522558593749999</v>
      </c>
      <c r="I84" s="34">
        <v>0.35246484374999998</v>
      </c>
      <c r="J84" s="35">
        <v>1.490234375</v>
      </c>
      <c r="K84" s="39" t="s">
        <v>45</v>
      </c>
      <c r="L84" s="33">
        <v>995.38064594346895</v>
      </c>
      <c r="M84" s="34">
        <v>1.7179043342450808</v>
      </c>
      <c r="N84" s="34">
        <v>3.0978372851815368</v>
      </c>
      <c r="O84" s="34">
        <v>1.7179043342450808</v>
      </c>
      <c r="P84" s="34">
        <v>3.0978372851815368</v>
      </c>
      <c r="Q84" s="35">
        <v>3.130802207431592</v>
      </c>
      <c r="R84" s="35">
        <v>4.2708970491866189</v>
      </c>
      <c r="S84" s="34">
        <v>3.7008496283091055</v>
      </c>
      <c r="T84" s="36">
        <v>22.779197087893667</v>
      </c>
      <c r="U84" s="36">
        <v>31.074337878832999</v>
      </c>
      <c r="V84" s="36">
        <v>53.85353496672667</v>
      </c>
      <c r="W84" s="36">
        <v>46.506640478494276</v>
      </c>
      <c r="X84" s="36">
        <v>48.980525906676235</v>
      </c>
      <c r="Y84" s="36">
        <v>66.816991206239635</v>
      </c>
      <c r="Z84" s="36">
        <v>57.898758556457942</v>
      </c>
      <c r="AA84" s="37" t="s">
        <v>28</v>
      </c>
    </row>
    <row r="85" spans="1:27" ht="12.75" customHeight="1" x14ac:dyDescent="0.2">
      <c r="A85" s="31" t="s">
        <v>31</v>
      </c>
      <c r="B85" s="38" t="s">
        <v>28</v>
      </c>
      <c r="C85" s="31">
        <v>70</v>
      </c>
      <c r="D85" s="31">
        <v>1260</v>
      </c>
      <c r="E85" s="32">
        <v>29.55</v>
      </c>
      <c r="F85" s="32">
        <v>0.80781250000000004</v>
      </c>
      <c r="G85" s="36">
        <v>26.203417968750003</v>
      </c>
      <c r="H85" s="32">
        <v>38.270117187499999</v>
      </c>
      <c r="I85" s="34">
        <v>0.34318945312499999</v>
      </c>
      <c r="J85" s="35">
        <v>1.5078125</v>
      </c>
      <c r="K85" s="39" t="s">
        <v>45</v>
      </c>
      <c r="L85" s="33">
        <v>995.80953050408255</v>
      </c>
      <c r="M85" s="34">
        <v>1.7381679502453504</v>
      </c>
      <c r="N85" s="34">
        <v>3.1343779608914111</v>
      </c>
      <c r="O85" s="34">
        <v>1.7381679502453504</v>
      </c>
      <c r="P85" s="34">
        <v>3.1343779608914111</v>
      </c>
      <c r="Q85" s="35">
        <v>3.0213834344885528</v>
      </c>
      <c r="R85" s="35">
        <v>4.2566002680319093</v>
      </c>
      <c r="S85" s="34">
        <v>3.6389918512602311</v>
      </c>
      <c r="T85" s="36">
        <v>22.251970383857138</v>
      </c>
      <c r="U85" s="36">
        <v>31.349130341742875</v>
      </c>
      <c r="V85" s="36">
        <v>53.601100725600013</v>
      </c>
      <c r="W85" s="36">
        <v>45.282781518533895</v>
      </c>
      <c r="X85" s="36">
        <v>49.140025496776467</v>
      </c>
      <c r="Y85" s="36">
        <v>69.229692369740832</v>
      </c>
      <c r="Z85" s="36">
        <v>59.184858933258653</v>
      </c>
      <c r="AA85" s="37" t="s">
        <v>28</v>
      </c>
    </row>
    <row r="86" spans="1:27" ht="12.75" customHeight="1" x14ac:dyDescent="0.2">
      <c r="A86" s="31" t="s">
        <v>32</v>
      </c>
      <c r="B86" s="38" t="s">
        <v>28</v>
      </c>
      <c r="C86" s="31">
        <v>70</v>
      </c>
      <c r="D86" s="31">
        <v>1260</v>
      </c>
      <c r="E86" s="32">
        <v>33.550000000000004</v>
      </c>
      <c r="F86" s="32">
        <v>0.95927734375000007</v>
      </c>
      <c r="G86" s="36">
        <v>27.945263671875001</v>
      </c>
      <c r="H86" s="32">
        <v>38.270117187499999</v>
      </c>
      <c r="I86" s="34">
        <v>0.34782714843750001</v>
      </c>
      <c r="J86" s="35">
        <v>1.5078125</v>
      </c>
      <c r="K86" s="39" t="s">
        <v>45</v>
      </c>
      <c r="L86" s="33">
        <v>994.58143983754474</v>
      </c>
      <c r="M86" s="34">
        <v>1.7381679502453504</v>
      </c>
      <c r="N86" s="34">
        <v>3.1343779608914111</v>
      </c>
      <c r="O86" s="34">
        <v>1.7381679502453504</v>
      </c>
      <c r="P86" s="34">
        <v>3.1343779608914111</v>
      </c>
      <c r="Q86" s="35">
        <v>3.1875949902637792</v>
      </c>
      <c r="R86" s="35">
        <v>4.2458115196247279</v>
      </c>
      <c r="S86" s="34">
        <v>3.7167032549442536</v>
      </c>
      <c r="T86" s="36">
        <v>23.447137872621688</v>
      </c>
      <c r="U86" s="36">
        <v>31.231109468385846</v>
      </c>
      <c r="V86" s="36">
        <v>54.678247341007534</v>
      </c>
      <c r="W86" s="36">
        <v>45.894710998514093</v>
      </c>
      <c r="X86" s="36">
        <v>51.088975968016939</v>
      </c>
      <c r="Y86" s="36">
        <v>68.049474087323475</v>
      </c>
      <c r="Z86" s="36">
        <v>59.5692250276702</v>
      </c>
      <c r="AA86" s="37" t="s">
        <v>28</v>
      </c>
    </row>
    <row r="87" spans="1:27" ht="12.75" customHeight="1" x14ac:dyDescent="0.2">
      <c r="A87" s="31" t="s">
        <v>33</v>
      </c>
      <c r="B87" s="38" t="s">
        <v>28</v>
      </c>
      <c r="C87" s="31">
        <v>70</v>
      </c>
      <c r="D87" s="31">
        <f>IF(ISNUMBER(C87),C87*18,"")</f>
        <v>1260</v>
      </c>
      <c r="E87" s="32">
        <v>28.6</v>
      </c>
      <c r="F87" s="32">
        <v>0.65634765625000002</v>
      </c>
      <c r="G87" s="36">
        <v>26.531591796875002</v>
      </c>
      <c r="H87" s="32">
        <v>37.462304687500001</v>
      </c>
      <c r="I87" s="34">
        <v>0.34164355468750002</v>
      </c>
      <c r="J87" s="35">
        <v>1.52734375</v>
      </c>
      <c r="K87" s="39" t="s">
        <v>45</v>
      </c>
      <c r="L87" s="33">
        <f>IF(ISNUMBER(E87),(0.000015324364*E87^3-0.00584994855*E87^2+0.016286058705*E87+1000.04105055224),"")</f>
        <v>996.0803008150798</v>
      </c>
      <c r="M87" s="34">
        <f>IF(ISNUMBER(J87),IF(K87="Parallel",0.5,1)*(J87/1000)/(0.25*PI()*(0.0235^2)),"")</f>
        <v>1.7606830791345371</v>
      </c>
      <c r="N87" s="34">
        <f>IF(ISNUMBER(J87),IF(K87="Parallel",0.5,1)*(J87/1000)/(0.25*PI()*(0.0175^2)),"")</f>
        <v>3.1749787116801569</v>
      </c>
      <c r="O87" s="34">
        <f>IF(ISNUMBER(J87),IF(K87="Parallel",0.5*(J87/1000)/(0.25*PI()*(0.0235^2)),IF(K87="Series",(J87/1000)/(0.25*PI()*(0.0175^2)),"")),"")</f>
        <v>1.7606830791345371</v>
      </c>
      <c r="P87" s="34">
        <f>IF(ISNUMBER(J87),IF(K87="Parallel",0.5*(J87/1000)/(0.25*PI()*(0.0175^2)),IF(K87="Series",(J87/1000)/(0.25*PI()*(0.0175^2)),"")),"")</f>
        <v>3.1749787116801569</v>
      </c>
      <c r="Q87" s="35">
        <f>IF(ISNUMBER(N87),0.075+(((G87*1000)-(F87*1000))/(L87*9.81))+(((N87^2)-(M87^2))/(2*9.81)),"")</f>
        <v>3.0788031482120499</v>
      </c>
      <c r="R87" s="35">
        <f>IF(ISNUMBER(N87),IF(K87="Series",(((H87*1000)-(G87*1000))/(L87*9.81))+(((P87^2)-(O87^2))/(2*9.81)),IF(K87="Parallel",0.075+(((H87*1000)-(F87*1000))/(L87*9.81))+(((P87^2)-(O87^2))/(2*9.81)),"")),"")</f>
        <v>4.1974297127203108</v>
      </c>
      <c r="S87" s="34">
        <f>IF(ISNUMBER(Q87),IF(K87="Parallel",(Q87+R87)/2,IF(K87="Series",Q87+R87,Q87)),"")</f>
        <v>3.6381164304661802</v>
      </c>
      <c r="T87" s="36">
        <f>IF(ISNUMBER(Q87),(L87*9.81*Q87*J87/1000)*IF(K87="Parallel",0.5,1),"")</f>
        <v>22.974817858711376</v>
      </c>
      <c r="U87" s="36">
        <f>IF(ISNUMBER(R87),(L87*9.81*R87*J87/1000)*IF(K87="Parallel",0.5,1),"")</f>
        <v>31.322295866981648</v>
      </c>
      <c r="V87" s="36">
        <f>IF(ISNUMBER(T87),T87+IF(ISNUMBER(U87),U87,0),"")</f>
        <v>54.297113725693023</v>
      </c>
      <c r="W87" s="36">
        <f>IF(ISNUMBER(I87),2*PI()*D87*I87/60,"")</f>
        <v>45.078805025207217</v>
      </c>
      <c r="X87" s="36">
        <f>IF(ISNUMBER(T87),IF(W87=0,0,(T87/W87)*100),"")</f>
        <v>50.965898155162478</v>
      </c>
      <c r="Y87" s="36">
        <f>IF(ISNUMBER(U87),IF(W87=0,0,(U87/W87)*100),"")</f>
        <v>69.483420976813406</v>
      </c>
      <c r="Z87" s="36">
        <f>IF(ISNUMBER(V87),IF(W87=0,0,(V87/(W87))*100)*IF(K87="Single",1,0.5),"")</f>
        <v>60.224659565987949</v>
      </c>
      <c r="AA87" s="37" t="str">
        <f>IF(SUM($A$131:$A$1000)=0,"",IF(ROW(#REF!)=2,(14-#REF!)/14,""))</f>
        <v/>
      </c>
    </row>
    <row r="88" spans="1:27" ht="12.75" customHeight="1" x14ac:dyDescent="0.2">
      <c r="A88" s="31" t="s">
        <v>34</v>
      </c>
      <c r="B88" s="38" t="s">
        <v>28</v>
      </c>
      <c r="C88" s="31">
        <v>70</v>
      </c>
      <c r="D88" s="31">
        <v>1260</v>
      </c>
      <c r="E88" s="32">
        <v>28.6</v>
      </c>
      <c r="F88" s="32">
        <v>0.65634765625000002</v>
      </c>
      <c r="G88" s="36">
        <v>26.531591796875002</v>
      </c>
      <c r="H88" s="32">
        <v>37.462304687500001</v>
      </c>
      <c r="I88" s="34">
        <v>0.34164355468750002</v>
      </c>
      <c r="J88" s="35">
        <v>1.52734375</v>
      </c>
      <c r="K88" s="39" t="s">
        <v>45</v>
      </c>
      <c r="L88" s="33">
        <v>996.0803008150798</v>
      </c>
      <c r="M88" s="34">
        <v>1.7606830791345389</v>
      </c>
      <c r="N88" s="34">
        <v>3.1749787116801595</v>
      </c>
      <c r="O88" s="34">
        <v>1.7606830791345389</v>
      </c>
      <c r="P88" s="34">
        <v>3.1749787116801595</v>
      </c>
      <c r="Q88" s="35">
        <v>3.0788031482120508</v>
      </c>
      <c r="R88" s="35">
        <v>4.1974297127203108</v>
      </c>
      <c r="S88" s="34">
        <v>3.6381164304661811</v>
      </c>
      <c r="T88" s="36">
        <v>22.974817858711386</v>
      </c>
      <c r="U88" s="36">
        <v>31.322295866981648</v>
      </c>
      <c r="V88" s="36">
        <v>54.297113725693038</v>
      </c>
      <c r="W88" s="36">
        <v>45.078805025207174</v>
      </c>
      <c r="X88" s="36">
        <v>50.965898155162549</v>
      </c>
      <c r="Y88" s="36">
        <v>69.483420976813477</v>
      </c>
      <c r="Z88" s="36">
        <v>60.224659565988013</v>
      </c>
      <c r="AA88" s="37" t="s">
        <v>28</v>
      </c>
    </row>
    <row r="89" spans="1:27" ht="12.75" customHeight="1" x14ac:dyDescent="0.2">
      <c r="A89" s="31" t="s">
        <v>35</v>
      </c>
      <c r="B89" s="38" t="s">
        <v>28</v>
      </c>
      <c r="C89" s="31">
        <v>70</v>
      </c>
      <c r="D89" s="31">
        <v>1260</v>
      </c>
      <c r="E89" s="32">
        <v>29.55</v>
      </c>
      <c r="F89" s="32">
        <v>0.80781250000000004</v>
      </c>
      <c r="G89" s="36">
        <v>26.00146484375</v>
      </c>
      <c r="H89" s="32">
        <v>37.209863281250001</v>
      </c>
      <c r="I89" s="34">
        <v>0.34473535156250001</v>
      </c>
      <c r="J89" s="35">
        <v>1.52734375</v>
      </c>
      <c r="K89" s="39" t="s">
        <v>45</v>
      </c>
      <c r="L89" s="33">
        <v>995.80953050408255</v>
      </c>
      <c r="M89" s="34">
        <v>1.7606830791345389</v>
      </c>
      <c r="N89" s="34">
        <v>3.1749787116801595</v>
      </c>
      <c r="O89" s="34">
        <v>1.7606830791345389</v>
      </c>
      <c r="P89" s="34">
        <v>3.1749787116801595</v>
      </c>
      <c r="Q89" s="35">
        <v>3.0097515082263646</v>
      </c>
      <c r="R89" s="35">
        <v>4.1571077301787707</v>
      </c>
      <c r="S89" s="34">
        <v>3.5834296192025676</v>
      </c>
      <c r="T89" s="36">
        <v>22.453431523876883</v>
      </c>
      <c r="U89" s="36">
        <v>31.012970174389579</v>
      </c>
      <c r="V89" s="36">
        <v>53.466401698266466</v>
      </c>
      <c r="W89" s="36">
        <v>45.48675801186063</v>
      </c>
      <c r="X89" s="36">
        <v>49.362567272924075</v>
      </c>
      <c r="Y89" s="36">
        <v>68.180216682628767</v>
      </c>
      <c r="Z89" s="36">
        <v>58.771391977776425</v>
      </c>
      <c r="AA89" s="37" t="s">
        <v>28</v>
      </c>
    </row>
    <row r="90" spans="1:27" ht="12.75" customHeight="1" x14ac:dyDescent="0.2">
      <c r="A90" s="31" t="s">
        <v>36</v>
      </c>
      <c r="B90" s="38" t="s">
        <v>28</v>
      </c>
      <c r="C90" s="31">
        <v>70</v>
      </c>
      <c r="D90" s="31">
        <f>IF(ISNUMBER(C90),C90*18,"")</f>
        <v>1260</v>
      </c>
      <c r="E90" s="32">
        <v>28</v>
      </c>
      <c r="F90" s="32">
        <v>0.60585937500000009</v>
      </c>
      <c r="G90" s="36">
        <v>26.329638671875003</v>
      </c>
      <c r="H90" s="32">
        <v>37.664257812500004</v>
      </c>
      <c r="I90" s="34">
        <v>0.34318945312499999</v>
      </c>
      <c r="J90" s="35">
        <v>1.564453125</v>
      </c>
      <c r="K90" s="39" t="s">
        <v>45</v>
      </c>
      <c r="L90" s="33">
        <f>IF(ISNUMBER(E90),(0.000015324364*E90^3-0.00584994855*E90^2+0.016286058705*E90+1000.04105055224),"")</f>
        <v>996.24710097130799</v>
      </c>
      <c r="M90" s="34">
        <f>IF(ISNUMBER(J90),IF(K90="Parallel",0.5,1)*(J90/1000)/(0.25*PI()*(0.0235^2)),"")</f>
        <v>1.8034618240239952</v>
      </c>
      <c r="N90" s="34">
        <f>IF(ISNUMBER(J90),IF(K90="Parallel",0.5,1)*(J90/1000)/(0.25*PI()*(0.0175^2)),"")</f>
        <v>3.2521201381787797</v>
      </c>
      <c r="O90" s="34">
        <f>IF(ISNUMBER(J90),IF(K90="Parallel",0.5*(J90/1000)/(0.25*PI()*(0.0235^2)),IF(K90="Series",(J90/1000)/(0.25*PI()*(0.0175^2)),"")),"")</f>
        <v>1.8034618240239952</v>
      </c>
      <c r="P90" s="34">
        <f>IF(ISNUMBER(J90),IF(K90="Parallel",0.5*(J90/1000)/(0.25*PI()*(0.0175^2)),IF(K90="Series",(J90/1000)/(0.25*PI()*(0.0175^2)),"")),"")</f>
        <v>3.2521201381787797</v>
      </c>
      <c r="Q90" s="35">
        <f>IF(ISNUMBER(N90),0.075+(((G90*1000)-(F90*1000))/(L90*9.81))+(((N90^2)-(M90^2))/(2*9.81)),"")</f>
        <v>3.0803605636489086</v>
      </c>
      <c r="R90" s="35">
        <f>IF(ISNUMBER(N90),IF(K90="Series",(((H90*1000)-(G90*1000))/(L90*9.81))+(((P90^2)-(O90^2))/(2*9.81)),IF(K90="Parallel",0.075+(((H90*1000)-(F90*1000))/(L90*9.81))+(((P90^2)-(O90^2))/(2*9.81)),"")),"")</f>
        <v>4.2401278483358631</v>
      </c>
      <c r="S90" s="34">
        <f>IF(ISNUMBER(Q90),IF(K90="Parallel",(Q90+R90)/2,IF(K90="Series",Q90+R90,Q90)),"")</f>
        <v>3.6602442059923859</v>
      </c>
      <c r="T90" s="36">
        <f>IF(ISNUMBER(Q90),(L90*9.81*Q90*J90/1000)*IF(K90="Parallel",0.5,1),"")</f>
        <v>23.548876503738956</v>
      </c>
      <c r="U90" s="36">
        <f>IF(ISNUMBER(R90),(L90*9.81*R90*J90/1000)*IF(K90="Parallel",0.5,1),"")</f>
        <v>32.415116671356756</v>
      </c>
      <c r="V90" s="36">
        <f>IF(ISNUMBER(T90),T90+IF(ISNUMBER(U90),U90,0),"")</f>
        <v>55.963993175095709</v>
      </c>
      <c r="W90" s="36">
        <f>IF(ISNUMBER(I90),2*PI()*D90*I90/60,"")</f>
        <v>45.282781518533945</v>
      </c>
      <c r="X90" s="36">
        <f>IF(ISNUMBER(T90),IF(W90=0,0,(T90/W90)*100),"")</f>
        <v>52.00404152315722</v>
      </c>
      <c r="Y90" s="36">
        <f>IF(ISNUMBER(U90),IF(W90=0,0,(U90/W90)*100),"")</f>
        <v>71.583757853058259</v>
      </c>
      <c r="Z90" s="36">
        <f>IF(ISNUMBER(V90),IF(W90=0,0,(V90/(W90))*100)*IF(K90="Single",1,0.5),"")</f>
        <v>61.793899688107736</v>
      </c>
      <c r="AA90" s="37" t="str">
        <f>IF(SUM($A$131:$A$1000)=0,"",IF(ROW(#REF!)=2,(14-#REF!)/14,""))</f>
        <v/>
      </c>
    </row>
    <row r="91" spans="1:27" ht="12.75" customHeight="1" x14ac:dyDescent="0.2">
      <c r="A91" s="31" t="s">
        <v>37</v>
      </c>
      <c r="B91" s="38" t="s">
        <v>28</v>
      </c>
      <c r="C91" s="31">
        <v>70</v>
      </c>
      <c r="D91" s="31">
        <f>IF(ISNUMBER(C91),C91*18,"")</f>
        <v>1260</v>
      </c>
      <c r="E91" s="32">
        <v>28.6</v>
      </c>
      <c r="F91" s="32">
        <v>0.65634765625000002</v>
      </c>
      <c r="G91" s="36">
        <v>25.648046875000002</v>
      </c>
      <c r="H91" s="32">
        <v>35.8466796875</v>
      </c>
      <c r="I91" s="34">
        <v>0.34473535156250001</v>
      </c>
      <c r="J91" s="35">
        <v>1.564453125</v>
      </c>
      <c r="K91" s="39" t="s">
        <v>45</v>
      </c>
      <c r="L91" s="33">
        <f>IF(ISNUMBER(E91),(0.000015324364*E91^3-0.00584994855*E91^2+0.016286058705*E91+1000.04105055224),"")</f>
        <v>996.0803008150798</v>
      </c>
      <c r="M91" s="34">
        <f>IF(ISNUMBER(J91),IF(K91="Parallel",0.5,1)*(J91/1000)/(0.25*PI()*(0.0235^2)),"")</f>
        <v>1.8034618240239952</v>
      </c>
      <c r="N91" s="34">
        <f>IF(ISNUMBER(J91),IF(K91="Parallel",0.5,1)*(J91/1000)/(0.25*PI()*(0.0175^2)),"")</f>
        <v>3.2521201381787797</v>
      </c>
      <c r="O91" s="34">
        <f>IF(ISNUMBER(J91),IF(K91="Parallel",0.5*(J91/1000)/(0.25*PI()*(0.0235^2)),IF(K91="Series",(J91/1000)/(0.25*PI()*(0.0175^2)),"")),"")</f>
        <v>1.8034618240239952</v>
      </c>
      <c r="P91" s="34">
        <f>IF(ISNUMBER(J91),IF(K91="Parallel",0.5*(J91/1000)/(0.25*PI()*(0.0175^2)),IF(K91="Series",(J91/1000)/(0.25*PI()*(0.0175^2)),"")),"")</f>
        <v>3.2521201381787797</v>
      </c>
      <c r="Q91" s="35">
        <f>IF(ISNUMBER(N91),0.075+(((G91*1000)-(F91*1000))/(L91*9.81))+(((N91^2)-(M91^2))/(2*9.81)),"")</f>
        <v>3.0058817601954866</v>
      </c>
      <c r="R91" s="35">
        <f>IF(ISNUMBER(N91),IF(K91="Series",(((H91*1000)-(G91*1000))/(L91*9.81))+(((P91^2)-(O91^2))/(2*9.81)),IF(K91="Parallel",0.075+(((H91*1000)-(F91*1000))/(L91*9.81))+(((P91^2)-(O91^2))/(2*9.81)),"")),"")</f>
        <v>4.0495887626466116</v>
      </c>
      <c r="S91" s="34">
        <f>IF(ISNUMBER(Q91),IF(K91="Parallel",(Q91+R91)/2,IF(K91="Series",Q91+R91,Q91)),"")</f>
        <v>3.5277352614210491</v>
      </c>
      <c r="T91" s="36">
        <f>IF(ISNUMBER(Q91),(L91*9.81*Q91*J91/1000)*IF(K91="Parallel",0.5,1),"")</f>
        <v>22.975650234406171</v>
      </c>
      <c r="U91" s="36">
        <f>IF(ISNUMBER(R91),(L91*9.81*R91*J91/1000)*IF(K91="Parallel",0.5,1),"")</f>
        <v>30.953291721527751</v>
      </c>
      <c r="V91" s="36">
        <f>IF(ISNUMBER(T91),T91+IF(ISNUMBER(U91),U91,0),"")</f>
        <v>53.928941955933922</v>
      </c>
      <c r="W91" s="36">
        <f>IF(ISNUMBER(I91),2*PI()*D91*I91/60,"")</f>
        <v>45.48675801186068</v>
      </c>
      <c r="X91" s="36">
        <f>IF(ISNUMBER(T91),IF(W91=0,0,(T91/W91)*100),"")</f>
        <v>50.510634827866305</v>
      </c>
      <c r="Y91" s="36">
        <f>IF(ISNUMBER(U91),IF(W91=0,0,(U91/W91)*100),"")</f>
        <v>68.049017064387556</v>
      </c>
      <c r="Z91" s="36">
        <f>IF(ISNUMBER(V91),IF(W91=0,0,(V91/(W91))*100)*IF(K91="Single",1,0.5),"")</f>
        <v>59.279825946126941</v>
      </c>
      <c r="AA91" s="37" t="str">
        <f>IF(SUM($A$131:$A$1000)=0,"",IF(ROW(#REF!)=2,(14-#REF!)/14,""))</f>
        <v/>
      </c>
    </row>
    <row r="92" spans="1:27" ht="12.75" customHeight="1" x14ac:dyDescent="0.2">
      <c r="A92" s="31" t="s">
        <v>38</v>
      </c>
      <c r="B92" s="38" t="s">
        <v>28</v>
      </c>
      <c r="C92" s="31">
        <v>70</v>
      </c>
      <c r="D92" s="31">
        <v>1260</v>
      </c>
      <c r="E92" s="32">
        <v>28</v>
      </c>
      <c r="F92" s="32">
        <v>0.60585937500000009</v>
      </c>
      <c r="G92" s="36">
        <v>26.329638671875003</v>
      </c>
      <c r="H92" s="32">
        <v>37.664257812500004</v>
      </c>
      <c r="I92" s="34">
        <v>0.34318945312499999</v>
      </c>
      <c r="J92" s="35">
        <v>1.564453125</v>
      </c>
      <c r="K92" s="39" t="s">
        <v>45</v>
      </c>
      <c r="L92" s="33">
        <v>996.24710097130799</v>
      </c>
      <c r="M92" s="34">
        <v>1.803461824023997</v>
      </c>
      <c r="N92" s="34">
        <v>3.2521201381787828</v>
      </c>
      <c r="O92" s="34">
        <v>1.803461824023997</v>
      </c>
      <c r="P92" s="34">
        <v>3.2521201381787828</v>
      </c>
      <c r="Q92" s="35">
        <v>3.0803605636489091</v>
      </c>
      <c r="R92" s="35">
        <v>4.240127848335864</v>
      </c>
      <c r="S92" s="34">
        <v>3.6602442059923863</v>
      </c>
      <c r="T92" s="36">
        <v>23.54887650373896</v>
      </c>
      <c r="U92" s="36">
        <v>32.415116671356763</v>
      </c>
      <c r="V92" s="36">
        <v>55.963993175095723</v>
      </c>
      <c r="W92" s="36">
        <v>45.282781518533895</v>
      </c>
      <c r="X92" s="36">
        <v>52.004041523157284</v>
      </c>
      <c r="Y92" s="36">
        <v>71.583757853058344</v>
      </c>
      <c r="Z92" s="36">
        <v>61.793899688107821</v>
      </c>
      <c r="AA92" s="37" t="s">
        <v>28</v>
      </c>
    </row>
    <row r="93" spans="1:27" ht="12.75" customHeight="1" x14ac:dyDescent="0.2">
      <c r="A93" s="31" t="s">
        <v>39</v>
      </c>
      <c r="B93" s="38" t="s">
        <v>28</v>
      </c>
      <c r="C93" s="31">
        <v>70</v>
      </c>
      <c r="D93" s="31">
        <v>1260</v>
      </c>
      <c r="E93" s="32">
        <v>28.6</v>
      </c>
      <c r="F93" s="32">
        <v>0.65634765625000002</v>
      </c>
      <c r="G93" s="36">
        <v>25.648046875000002</v>
      </c>
      <c r="H93" s="32">
        <v>35.8466796875</v>
      </c>
      <c r="I93" s="34">
        <v>0.34473535156250001</v>
      </c>
      <c r="J93" s="35">
        <v>1.564453125</v>
      </c>
      <c r="K93" s="39" t="s">
        <v>45</v>
      </c>
      <c r="L93" s="33">
        <v>996.0803008150798</v>
      </c>
      <c r="M93" s="34">
        <v>1.803461824023997</v>
      </c>
      <c r="N93" s="34">
        <v>3.2521201381787828</v>
      </c>
      <c r="O93" s="34">
        <v>1.803461824023997</v>
      </c>
      <c r="P93" s="34">
        <v>3.2521201381787828</v>
      </c>
      <c r="Q93" s="35">
        <v>3.005881760195487</v>
      </c>
      <c r="R93" s="35">
        <v>4.0495887626466125</v>
      </c>
      <c r="S93" s="34">
        <v>3.52773526142105</v>
      </c>
      <c r="T93" s="36">
        <v>22.975650234406178</v>
      </c>
      <c r="U93" s="36">
        <v>30.953291721527759</v>
      </c>
      <c r="V93" s="36">
        <v>53.928941955933936</v>
      </c>
      <c r="W93" s="36">
        <v>45.48675801186063</v>
      </c>
      <c r="X93" s="36">
        <v>50.510634827866383</v>
      </c>
      <c r="Y93" s="36">
        <v>68.049017064387655</v>
      </c>
      <c r="Z93" s="36">
        <v>59.279825946127019</v>
      </c>
      <c r="AA93" s="37" t="s">
        <v>28</v>
      </c>
    </row>
    <row r="94" spans="1:27" ht="12.75" customHeight="1" x14ac:dyDescent="0.2">
      <c r="A94" s="31" t="s">
        <v>40</v>
      </c>
      <c r="B94" s="38" t="s">
        <v>28</v>
      </c>
      <c r="C94" s="31">
        <v>70</v>
      </c>
      <c r="D94" s="31">
        <v>1260</v>
      </c>
      <c r="E94" s="32">
        <v>29.05</v>
      </c>
      <c r="F94" s="32">
        <v>0.75732421875</v>
      </c>
      <c r="G94" s="36">
        <v>26.178173828125001</v>
      </c>
      <c r="H94" s="32">
        <v>36.452539062500001</v>
      </c>
      <c r="I94" s="34">
        <v>0.33700585937499999</v>
      </c>
      <c r="J94" s="35">
        <v>1.564453125</v>
      </c>
      <c r="K94" s="39" t="s">
        <v>45</v>
      </c>
      <c r="L94" s="33">
        <v>995.95305676848318</v>
      </c>
      <c r="M94" s="34">
        <v>1.803461824023997</v>
      </c>
      <c r="N94" s="34">
        <v>3.2521201381787828</v>
      </c>
      <c r="O94" s="34">
        <v>1.803461824023997</v>
      </c>
      <c r="P94" s="34">
        <v>3.2521201381787828</v>
      </c>
      <c r="Q94" s="35">
        <v>3.0501324968300003</v>
      </c>
      <c r="R94" s="35">
        <v>4.1017241341336561</v>
      </c>
      <c r="S94" s="34">
        <v>3.5759283154818284</v>
      </c>
      <c r="T94" s="36">
        <v>23.3109053544629</v>
      </c>
      <c r="U94" s="36">
        <v>31.347786753617562</v>
      </c>
      <c r="V94" s="36">
        <v>54.658692108080459</v>
      </c>
      <c r="W94" s="36">
        <v>44.466875545226983</v>
      </c>
      <c r="X94" s="36">
        <v>52.423079131686514</v>
      </c>
      <c r="Y94" s="36">
        <v>70.496940406199499</v>
      </c>
      <c r="Z94" s="36">
        <v>61.460009768943003</v>
      </c>
      <c r="AA94" s="37" t="s">
        <v>28</v>
      </c>
    </row>
    <row r="95" spans="1:27" ht="12.75" customHeight="1" x14ac:dyDescent="0.2">
      <c r="A95" s="31" t="s">
        <v>41</v>
      </c>
      <c r="B95" s="38" t="s">
        <v>28</v>
      </c>
      <c r="C95" s="31">
        <v>70</v>
      </c>
      <c r="D95" s="31">
        <v>1260</v>
      </c>
      <c r="E95" s="32">
        <v>29.55</v>
      </c>
      <c r="F95" s="32">
        <v>0.70683593750000007</v>
      </c>
      <c r="G95" s="36">
        <v>25.648046875000002</v>
      </c>
      <c r="H95" s="32">
        <v>35.998144531249999</v>
      </c>
      <c r="I95" s="34">
        <v>0.34473535156250001</v>
      </c>
      <c r="J95" s="35">
        <v>1.583984375</v>
      </c>
      <c r="K95" s="39" t="s">
        <v>45</v>
      </c>
      <c r="L95" s="33">
        <v>995.80953050408255</v>
      </c>
      <c r="M95" s="34">
        <v>1.8259769529131855</v>
      </c>
      <c r="N95" s="34">
        <v>3.2927208889675317</v>
      </c>
      <c r="O95" s="34">
        <v>1.8259769529131855</v>
      </c>
      <c r="P95" s="34">
        <v>3.2927208889675317</v>
      </c>
      <c r="Q95" s="35">
        <v>3.010787527289005</v>
      </c>
      <c r="R95" s="35">
        <v>4.0702831376504607</v>
      </c>
      <c r="S95" s="34">
        <v>3.5405353324697328</v>
      </c>
      <c r="T95" s="36">
        <v>23.294119098026911</v>
      </c>
      <c r="U95" s="36">
        <v>31.491315581638961</v>
      </c>
      <c r="V95" s="36">
        <v>54.785434679665869</v>
      </c>
      <c r="W95" s="36">
        <v>45.48675801186063</v>
      </c>
      <c r="X95" s="36">
        <v>51.210770158543703</v>
      </c>
      <c r="Y95" s="36">
        <v>69.231831324245235</v>
      </c>
      <c r="Z95" s="36">
        <v>60.221300741394465</v>
      </c>
      <c r="AA95" s="37" t="s">
        <v>28</v>
      </c>
    </row>
    <row r="96" spans="1:27" ht="12.75" customHeight="1" x14ac:dyDescent="0.2">
      <c r="A96" s="31" t="s">
        <v>42</v>
      </c>
      <c r="B96" s="38" t="s">
        <v>28</v>
      </c>
      <c r="C96" s="31">
        <v>70</v>
      </c>
      <c r="D96" s="31">
        <v>1260</v>
      </c>
      <c r="E96" s="32">
        <v>30.950000000000003</v>
      </c>
      <c r="F96" s="32">
        <v>0.65634765625000002</v>
      </c>
      <c r="G96" s="36">
        <v>25.244140625</v>
      </c>
      <c r="H96" s="32">
        <v>36.957421875000001</v>
      </c>
      <c r="I96" s="34">
        <v>0.3540107421875</v>
      </c>
      <c r="J96" s="35">
        <v>1.583984375</v>
      </c>
      <c r="K96" s="39" t="s">
        <v>45</v>
      </c>
      <c r="L96" s="33">
        <v>995.39574641009585</v>
      </c>
      <c r="M96" s="34">
        <v>1.8259769529131855</v>
      </c>
      <c r="N96" s="34">
        <v>3.2927208889675317</v>
      </c>
      <c r="O96" s="34">
        <v>1.8259769529131855</v>
      </c>
      <c r="P96" s="34">
        <v>3.2927208889675317</v>
      </c>
      <c r="Q96" s="35">
        <v>2.9756559188780032</v>
      </c>
      <c r="R96" s="35">
        <v>4.1751932917059547</v>
      </c>
      <c r="S96" s="34">
        <v>3.5754246052919791</v>
      </c>
      <c r="T96" s="36">
        <v>23.012743504611866</v>
      </c>
      <c r="U96" s="36">
        <v>32.289570744602095</v>
      </c>
      <c r="V96" s="36">
        <v>55.302314249213964</v>
      </c>
      <c r="W96" s="36">
        <v>46.710616971821004</v>
      </c>
      <c r="X96" s="36">
        <v>49.266622871829554</v>
      </c>
      <c r="Y96" s="36">
        <v>69.126834192923084</v>
      </c>
      <c r="Z96" s="36">
        <v>59.196728532376319</v>
      </c>
      <c r="AA96" s="37" t="s">
        <v>28</v>
      </c>
    </row>
    <row r="97" spans="1:27" ht="12.75" customHeight="1" x14ac:dyDescent="0.2">
      <c r="A97" s="31" t="s">
        <v>43</v>
      </c>
      <c r="B97" s="38" t="s">
        <v>28</v>
      </c>
      <c r="C97" s="31">
        <v>70</v>
      </c>
      <c r="D97" s="31">
        <f>IF(ISNUMBER(C97),C97*18,"")</f>
        <v>1260</v>
      </c>
      <c r="E97" s="32">
        <v>28.650000000000002</v>
      </c>
      <c r="F97" s="32">
        <v>0.5048828125</v>
      </c>
      <c r="G97" s="36">
        <v>25.395605468750002</v>
      </c>
      <c r="H97" s="32">
        <v>35.341796875</v>
      </c>
      <c r="I97" s="34">
        <v>0.34782714843750001</v>
      </c>
      <c r="J97" s="35">
        <v>1.640625</v>
      </c>
      <c r="K97" s="39" t="s">
        <v>45</v>
      </c>
      <c r="L97" s="33">
        <f>IF(ISNUMBER(E97),(0.000015324364*E97^3-0.00584994855*E97^2+0.016286058705*E97+1000.04105055224),"")</f>
        <v>996.06625313679888</v>
      </c>
      <c r="M97" s="34">
        <f>IF(ISNUMBER(J97),IF(K97="Parallel",0.5,1)*(J97/1000)/(0.25*PI()*(0.0235^2)),"")</f>
        <v>1.8912708266918301</v>
      </c>
      <c r="N97" s="34">
        <f>IF(ISNUMBER(J97),IF(K97="Parallel",0.5,1)*(J97/1000)/(0.25*PI()*(0.0175^2)),"")</f>
        <v>3.4104630662548998</v>
      </c>
      <c r="O97" s="34">
        <f>IF(ISNUMBER(J97),IF(K97="Parallel",0.5*(J97/1000)/(0.25*PI()*(0.0235^2)),IF(K97="Series",(J97/1000)/(0.25*PI()*(0.0175^2)),"")),"")</f>
        <v>1.8912708266918301</v>
      </c>
      <c r="P97" s="34">
        <f>IF(ISNUMBER(J97),IF(K97="Parallel",0.5*(J97/1000)/(0.25*PI()*(0.0175^2)),IF(K97="Series",(J97/1000)/(0.25*PI()*(0.0175^2)),"")),"")</f>
        <v>3.4104630662548998</v>
      </c>
      <c r="Q97" s="35">
        <f>IF(ISNUMBER(N97),0.075+(((G97*1000)-(F97*1000))/(L97*9.81))+(((N97^2)-(M97^2))/(2*9.81)),"")</f>
        <v>3.0328185158887058</v>
      </c>
      <c r="R97" s="35">
        <f>IF(ISNUMBER(N97),IF(K97="Series",(((H97*1000)-(G97*1000))/(L97*9.81))+(((P97^2)-(O97^2))/(2*9.81)),IF(K97="Parallel",0.075+(((H97*1000)-(F97*1000))/(L97*9.81))+(((P97^2)-(O97^2))/(2*9.81)),"")),"")</f>
        <v>4.050705541813592</v>
      </c>
      <c r="S97" s="34">
        <f>IF(ISNUMBER(Q97),IF(K97="Parallel",(Q97+R97)/2,IF(K97="Series",Q97+R97,Q97)),"")</f>
        <v>3.5417620288511489</v>
      </c>
      <c r="T97" s="36">
        <f>IF(ISNUMBER(Q97),(L97*9.81*Q97*J97/1000)*IF(K97="Parallel",0.5,1),"")</f>
        <v>24.30988957219456</v>
      </c>
      <c r="U97" s="36">
        <f>IF(ISNUMBER(R97),(L97*9.81*R97*J97/1000)*IF(K97="Parallel",0.5,1),"")</f>
        <v>32.46887471013401</v>
      </c>
      <c r="V97" s="36">
        <f>IF(ISNUMBER(T97),T97+IF(ISNUMBER(U97),U97,0),"")</f>
        <v>56.778764282328567</v>
      </c>
      <c r="W97" s="36">
        <f>IF(ISNUMBER(I97),2*PI()*D97*I97/60,"")</f>
        <v>45.894710998514135</v>
      </c>
      <c r="X97" s="36">
        <f>IF(ISNUMBER(T97),IF(W97=0,0,(T97/W97)*100),"")</f>
        <v>52.968825913255245</v>
      </c>
      <c r="Y97" s="36">
        <f>IF(ISNUMBER(U97),IF(W97=0,0,(U97/W97)*100),"")</f>
        <v>70.746441155681765</v>
      </c>
      <c r="Z97" s="36">
        <f>IF(ISNUMBER(V97),IF(W97=0,0,(V97/(W97))*100)*IF(K97="Single",1,0.5),"")</f>
        <v>61.857633534468505</v>
      </c>
      <c r="AA97" s="37" t="str">
        <f>IF(SUM($A$131:$A$1000)=0,"",IF(ROW(#REF!)=2,(14-#REF!)/14,""))</f>
        <v/>
      </c>
    </row>
    <row r="98" spans="1:27" ht="12.75" customHeight="1" x14ac:dyDescent="0.2">
      <c r="A98" s="31" t="s">
        <v>44</v>
      </c>
      <c r="B98" s="38" t="s">
        <v>28</v>
      </c>
      <c r="C98" s="31">
        <v>70</v>
      </c>
      <c r="D98" s="31">
        <v>1260</v>
      </c>
      <c r="E98" s="32">
        <v>28.650000000000002</v>
      </c>
      <c r="F98" s="32">
        <v>0.5048828125</v>
      </c>
      <c r="G98" s="36">
        <v>25.395605468750002</v>
      </c>
      <c r="H98" s="32">
        <v>35.341796875</v>
      </c>
      <c r="I98" s="34">
        <v>0.34782714843750001</v>
      </c>
      <c r="J98" s="35">
        <v>1.640625</v>
      </c>
      <c r="K98" s="39" t="s">
        <v>45</v>
      </c>
      <c r="L98" s="33">
        <v>996.06625313679888</v>
      </c>
      <c r="M98" s="34">
        <v>1.8912708266918319</v>
      </c>
      <c r="N98" s="34">
        <v>3.4104630662549029</v>
      </c>
      <c r="O98" s="34">
        <v>1.8912708266918319</v>
      </c>
      <c r="P98" s="34">
        <v>3.4104630662549029</v>
      </c>
      <c r="Q98" s="35">
        <v>3.0328185158887067</v>
      </c>
      <c r="R98" s="35">
        <v>4.0507055418135929</v>
      </c>
      <c r="S98" s="34">
        <v>3.5417620288511498</v>
      </c>
      <c r="T98" s="36">
        <v>24.309889572194571</v>
      </c>
      <c r="U98" s="36">
        <v>32.468874710134017</v>
      </c>
      <c r="V98" s="36">
        <v>56.778764282328588</v>
      </c>
      <c r="W98" s="36">
        <v>45.894710998514093</v>
      </c>
      <c r="X98" s="36">
        <v>52.968825913255316</v>
      </c>
      <c r="Y98" s="36">
        <v>70.74644115568185</v>
      </c>
      <c r="Z98" s="36">
        <v>61.857633534468583</v>
      </c>
      <c r="AA98" s="37" t="s">
        <v>28</v>
      </c>
    </row>
    <row r="99" spans="1:27" ht="12.75" customHeight="1" x14ac:dyDescent="0.2">
      <c r="A99" s="31" t="s">
        <v>46</v>
      </c>
      <c r="B99" s="38" t="s">
        <v>28</v>
      </c>
      <c r="C99" s="31">
        <v>70</v>
      </c>
      <c r="D99" s="31">
        <v>1260</v>
      </c>
      <c r="E99" s="32">
        <v>29.6</v>
      </c>
      <c r="F99" s="32">
        <v>0.60585937500000009</v>
      </c>
      <c r="G99" s="36">
        <v>25.446093750000003</v>
      </c>
      <c r="H99" s="32">
        <v>35.493261718749999</v>
      </c>
      <c r="I99" s="34">
        <v>0.34473535156250001</v>
      </c>
      <c r="J99" s="35">
        <v>1.66015625</v>
      </c>
      <c r="K99" s="39" t="s">
        <v>45</v>
      </c>
      <c r="L99" s="33">
        <v>995.79505417330233</v>
      </c>
      <c r="M99" s="34">
        <v>1.9137859555810204</v>
      </c>
      <c r="N99" s="34">
        <v>3.4510638170436518</v>
      </c>
      <c r="O99" s="34">
        <v>1.9137859555810204</v>
      </c>
      <c r="P99" s="34">
        <v>3.4510638170436518</v>
      </c>
      <c r="Q99" s="35">
        <v>3.0381763176996044</v>
      </c>
      <c r="R99" s="35">
        <v>4.0666772520145722</v>
      </c>
      <c r="S99" s="34">
        <v>3.5524267848570883</v>
      </c>
      <c r="T99" s="36">
        <v>24.636040848480324</v>
      </c>
      <c r="U99" s="36">
        <v>32.975975197540379</v>
      </c>
      <c r="V99" s="36">
        <v>57.612016046020699</v>
      </c>
      <c r="W99" s="36">
        <v>45.48675801186063</v>
      </c>
      <c r="X99" s="36">
        <v>54.160907317370253</v>
      </c>
      <c r="Y99" s="36">
        <v>72.495769403794228</v>
      </c>
      <c r="Z99" s="36">
        <v>63.328338360582237</v>
      </c>
      <c r="AA99" s="37" t="s">
        <v>28</v>
      </c>
    </row>
    <row r="100" spans="1:27" ht="12.75" customHeight="1" x14ac:dyDescent="0.2">
      <c r="A100" s="31" t="s">
        <v>47</v>
      </c>
      <c r="B100" s="38" t="s">
        <v>28</v>
      </c>
      <c r="C100" s="31">
        <v>70</v>
      </c>
      <c r="D100" s="31">
        <f>IF(ISNUMBER(C100),C100*18,"")</f>
        <v>1260</v>
      </c>
      <c r="E100" s="32">
        <v>28</v>
      </c>
      <c r="F100" s="32">
        <v>0.45439453125000001</v>
      </c>
      <c r="G100" s="36">
        <v>24.158642578125001</v>
      </c>
      <c r="H100" s="32">
        <v>35.190332031250001</v>
      </c>
      <c r="I100" s="34">
        <v>0.35246484374999998</v>
      </c>
      <c r="J100" s="35">
        <v>1.677734375</v>
      </c>
      <c r="K100" s="39" t="s">
        <v>45</v>
      </c>
      <c r="L100" s="33">
        <f>IF(ISNUMBER(E100),(0.000015324364*E100^3-0.00584994855*E100^2+0.016286058705*E100+1000.04105055224),"")</f>
        <v>996.24710097130799</v>
      </c>
      <c r="M100" s="34">
        <f>IF(ISNUMBER(J100),IF(K100="Parallel",0.5,1)*(J100/1000)/(0.25*PI()*(0.0235^2)),"")</f>
        <v>1.9340495715812882</v>
      </c>
      <c r="N100" s="34">
        <f>IF(ISNUMBER(J100),IF(K100="Parallel",0.5,1)*(J100/1000)/(0.25*PI()*(0.0175^2)),"")</f>
        <v>3.4876044927535226</v>
      </c>
      <c r="O100" s="34">
        <f>IF(ISNUMBER(J100),IF(K100="Parallel",0.5*(J100/1000)/(0.25*PI()*(0.0235^2)),IF(K100="Series",(J100/1000)/(0.25*PI()*(0.0175^2)),"")),"")</f>
        <v>1.9340495715812882</v>
      </c>
      <c r="P100" s="34">
        <f>IF(ISNUMBER(J100),IF(K100="Parallel",0.5*(J100/1000)/(0.25*PI()*(0.0175^2)),IF(K100="Series",(J100/1000)/(0.25*PI()*(0.0175^2)),"")),"")</f>
        <v>3.4876044927535226</v>
      </c>
      <c r="Q100" s="35">
        <f>IF(ISNUMBER(N100),0.075+(((G100*1000)-(F100*1000))/(L100*9.81))+(((N100^2)-(M100^2))/(2*9.81)),"")</f>
        <v>2.9297361352546742</v>
      </c>
      <c r="R100" s="35">
        <f>IF(ISNUMBER(N100),IF(K100="Series",(((H100*1000)-(G100*1000))/(L100*9.81))+(((P100^2)-(O100^2))/(2*9.81)),IF(K100="Parallel",0.075+(((H100*1000)-(F100*1000))/(L100*9.81))+(((P100^2)-(O100^2))/(2*9.81)),"")),"")</f>
        <v>4.0585074123330687</v>
      </c>
      <c r="S100" s="34">
        <f>IF(ISNUMBER(Q100),IF(K100="Parallel",(Q100+R100)/2,IF(K100="Series",Q100+R100,Q100)),"")</f>
        <v>3.4941217737938715</v>
      </c>
      <c r="T100" s="36">
        <f>IF(ISNUMBER(Q100),(L100*9.81*Q100*J100/1000)*IF(K100="Parallel",0.5,1),"")</f>
        <v>24.019158767889902</v>
      </c>
      <c r="U100" s="36">
        <f>IF(ISNUMBER(R100),(L100*9.81*R100*J100/1000)*IF(K100="Parallel",0.5,1),"")</f>
        <v>33.273281072806284</v>
      </c>
      <c r="V100" s="36">
        <f>IF(ISNUMBER(T100),T100+IF(ISNUMBER(U100),U100,0),"")</f>
        <v>57.29243984069619</v>
      </c>
      <c r="W100" s="36">
        <f>IF(ISNUMBER(I100),2*PI()*D100*I100/60,"")</f>
        <v>46.506640478494319</v>
      </c>
      <c r="X100" s="36">
        <f>IF(ISNUMBER(T100),IF(W100=0,0,(T100/W100)*100),"")</f>
        <v>51.646729414903412</v>
      </c>
      <c r="Y100" s="36">
        <f>IF(ISNUMBER(U100),IF(W100=0,0,(U100/W100)*100),"")</f>
        <v>71.545226080547735</v>
      </c>
      <c r="Z100" s="36">
        <f>IF(ISNUMBER(V100),IF(W100=0,0,(V100/(W100))*100)*IF(K100="Single",1,0.5),"")</f>
        <v>61.59597774772557</v>
      </c>
      <c r="AA100" s="37" t="str">
        <f>IF(SUM($A$131:$A$1000)=0,"",IF(ROW(#REF!)=2,(14-#REF!)/14,""))</f>
        <v/>
      </c>
    </row>
    <row r="101" spans="1:27" ht="12.75" customHeight="1" x14ac:dyDescent="0.2">
      <c r="A101" s="31" t="s">
        <v>48</v>
      </c>
      <c r="B101" s="38" t="s">
        <v>28</v>
      </c>
      <c r="C101" s="31">
        <v>70</v>
      </c>
      <c r="D101" s="31">
        <v>1260</v>
      </c>
      <c r="E101" s="32">
        <v>28</v>
      </c>
      <c r="F101" s="32">
        <v>0.45439453125000001</v>
      </c>
      <c r="G101" s="36">
        <v>24.158642578125001</v>
      </c>
      <c r="H101" s="32">
        <v>35.190332031250001</v>
      </c>
      <c r="I101" s="34">
        <v>0.35246484374999998</v>
      </c>
      <c r="J101" s="35">
        <v>1.677734375</v>
      </c>
      <c r="K101" s="39" t="s">
        <v>45</v>
      </c>
      <c r="L101" s="33">
        <v>996.24710097130799</v>
      </c>
      <c r="M101" s="34">
        <v>1.93404957158129</v>
      </c>
      <c r="N101" s="34">
        <v>3.4876044927535257</v>
      </c>
      <c r="O101" s="34">
        <v>1.93404957158129</v>
      </c>
      <c r="P101" s="34">
        <v>3.4876044927535257</v>
      </c>
      <c r="Q101" s="35">
        <v>2.9297361352546751</v>
      </c>
      <c r="R101" s="35">
        <v>4.0585074123330696</v>
      </c>
      <c r="S101" s="34">
        <v>3.4941217737938723</v>
      </c>
      <c r="T101" s="36">
        <v>24.019158767889909</v>
      </c>
      <c r="U101" s="36">
        <v>33.273281072806292</v>
      </c>
      <c r="V101" s="36">
        <v>57.292439840696204</v>
      </c>
      <c r="W101" s="36">
        <v>46.506640478494276</v>
      </c>
      <c r="X101" s="36">
        <v>51.646729414903469</v>
      </c>
      <c r="Y101" s="36">
        <v>71.545226080547806</v>
      </c>
      <c r="Z101" s="36">
        <v>61.595977747725648</v>
      </c>
      <c r="AA101" s="37" t="s">
        <v>28</v>
      </c>
    </row>
    <row r="102" spans="1:27" ht="12.75" customHeight="1" x14ac:dyDescent="0.2">
      <c r="A102" s="31" t="s">
        <v>49</v>
      </c>
      <c r="B102" s="38" t="s">
        <v>28</v>
      </c>
      <c r="C102" s="31">
        <v>70</v>
      </c>
      <c r="D102" s="31">
        <v>1260</v>
      </c>
      <c r="E102" s="32">
        <v>30.900000000000002</v>
      </c>
      <c r="F102" s="32">
        <v>0.30292968750000004</v>
      </c>
      <c r="G102" s="36">
        <v>23.628515625000002</v>
      </c>
      <c r="H102" s="32">
        <v>35.442773437500001</v>
      </c>
      <c r="I102" s="34">
        <v>0.35555664062499998</v>
      </c>
      <c r="J102" s="35">
        <v>1.677734375</v>
      </c>
      <c r="K102" s="39" t="s">
        <v>45</v>
      </c>
      <c r="L102" s="33">
        <v>995.41082474131599</v>
      </c>
      <c r="M102" s="34">
        <v>1.93404957158129</v>
      </c>
      <c r="N102" s="34">
        <v>3.4876044927535257</v>
      </c>
      <c r="O102" s="34">
        <v>1.93404957158129</v>
      </c>
      <c r="P102" s="34">
        <v>3.4876044927535257</v>
      </c>
      <c r="Q102" s="35">
        <v>2.8929962619432636</v>
      </c>
      <c r="R102" s="35">
        <v>4.1028561471416785</v>
      </c>
      <c r="S102" s="34">
        <v>3.4979262045424711</v>
      </c>
      <c r="T102" s="36">
        <v>23.698040988218505</v>
      </c>
      <c r="U102" s="36">
        <v>33.608634211790275</v>
      </c>
      <c r="V102" s="36">
        <v>57.306675200008783</v>
      </c>
      <c r="W102" s="36">
        <v>46.914593465147732</v>
      </c>
      <c r="X102" s="36">
        <v>50.513154304158014</v>
      </c>
      <c r="Y102" s="36">
        <v>71.637909932562266</v>
      </c>
      <c r="Z102" s="36">
        <v>61.075532118360144</v>
      </c>
      <c r="AA102" s="37" t="s">
        <v>28</v>
      </c>
    </row>
    <row r="103" spans="1:27" ht="12.75" customHeight="1" x14ac:dyDescent="0.2">
      <c r="A103" s="31" t="s">
        <v>50</v>
      </c>
      <c r="B103" s="38" t="s">
        <v>28</v>
      </c>
      <c r="C103" s="31">
        <v>70</v>
      </c>
      <c r="D103" s="31">
        <f>IF(ISNUMBER(C103),C103*18,"")</f>
        <v>1260</v>
      </c>
      <c r="E103" s="32">
        <v>28.650000000000002</v>
      </c>
      <c r="F103" s="32">
        <v>0.25244140625</v>
      </c>
      <c r="G103" s="36">
        <v>23.679003906250003</v>
      </c>
      <c r="H103" s="32">
        <v>33.019335937500003</v>
      </c>
      <c r="I103" s="34">
        <v>0.35091894531250001</v>
      </c>
      <c r="J103" s="35">
        <v>1.697265625</v>
      </c>
      <c r="K103" s="39" t="s">
        <v>45</v>
      </c>
      <c r="L103" s="33">
        <f>IF(ISNUMBER(E103),(0.000015324364*E103^3-0.00584994855*E103^2+0.016286058705*E103+1000.04105055224),"")</f>
        <v>996.06625313679888</v>
      </c>
      <c r="M103" s="34">
        <f>IF(ISNUMBER(J103),IF(K103="Parallel",0.5,1)*(J103/1000)/(0.25*PI()*(0.0235^2)),"")</f>
        <v>1.9565647004704765</v>
      </c>
      <c r="N103" s="34">
        <f>IF(ISNUMBER(J103),IF(K103="Parallel",0.5,1)*(J103/1000)/(0.25*PI()*(0.0175^2)),"")</f>
        <v>3.5282052435422715</v>
      </c>
      <c r="O103" s="34">
        <f>IF(ISNUMBER(J103),IF(K103="Parallel",0.5*(J103/1000)/(0.25*PI()*(0.0235^2)),IF(K103="Series",(J103/1000)/(0.25*PI()*(0.0175^2)),"")),"")</f>
        <v>1.9565647004704765</v>
      </c>
      <c r="P103" s="34">
        <f>IF(ISNUMBER(J103),IF(K103="Parallel",0.5*(J103/1000)/(0.25*PI()*(0.0175^2)),IF(K103="Series",(J103/1000)/(0.25*PI()*(0.0175^2)),"")),"")</f>
        <v>3.5282052435422715</v>
      </c>
      <c r="Q103" s="35">
        <f>IF(ISNUMBER(N103),0.075+(((G103*1000)-(F103*1000))/(L103*9.81))+(((N103^2)-(M103^2))/(2*9.81)),"")</f>
        <v>2.9118118263291857</v>
      </c>
      <c r="R103" s="35">
        <f>IF(ISNUMBER(N103),IF(K103="Series",(((H103*1000)-(G103*1000))/(L103*9.81))+(((P103^2)-(O103^2))/(2*9.81)),IF(K103="Parallel",0.075+(((H103*1000)-(F103*1000))/(L103*9.81))+(((P103^2)-(O103^2))/(2*9.81)),"")),"")</f>
        <v>3.8676955816393583</v>
      </c>
      <c r="S103" s="34">
        <f>IF(ISNUMBER(Q103),IF(K103="Parallel",(Q103+R103)/2,IF(K103="Series",Q103+R103,Q103)),"")</f>
        <v>3.389753703984272</v>
      </c>
      <c r="T103" s="36">
        <f>IF(ISNUMBER(Q103),(L103*9.81*Q103*J103/1000)*IF(K103="Parallel",0.5,1),"")</f>
        <v>24.145731065861693</v>
      </c>
      <c r="U103" s="36">
        <f>IF(ISNUMBER(R103),(L103*9.81*R103*J103/1000)*IF(K103="Parallel",0.5,1),"")</f>
        <v>32.072243307225214</v>
      </c>
      <c r="V103" s="36">
        <f>IF(ISNUMBER(T103),T103+IF(ISNUMBER(U103),U103,0),"")</f>
        <v>56.217974373086903</v>
      </c>
      <c r="W103" s="36">
        <f>IF(ISNUMBER(I103),2*PI()*D103*I103/60,"")</f>
        <v>46.302663985167591</v>
      </c>
      <c r="X103" s="36">
        <f>IF(ISNUMBER(T103),IF(W103=0,0,(T103/W103)*100),"")</f>
        <v>52.147606612000644</v>
      </c>
      <c r="Y103" s="36">
        <f>IF(ISNUMBER(U103),IF(W103=0,0,(U103/W103)*100),"")</f>
        <v>69.26651848260633</v>
      </c>
      <c r="Z103" s="36">
        <f>IF(ISNUMBER(V103),IF(W103=0,0,(V103/(W103))*100)*IF(K103="Single",1,0.5),"")</f>
        <v>60.70706254730348</v>
      </c>
      <c r="AA103" s="37" t="str">
        <f>IF(SUM($A$131:$A$1000)=0,"",IF(ROW(#REF!)=2,(14-#REF!)/14,""))</f>
        <v/>
      </c>
    </row>
    <row r="104" spans="1:27" ht="12.75" customHeight="1" x14ac:dyDescent="0.2">
      <c r="A104" s="31" t="s">
        <v>51</v>
      </c>
      <c r="B104" s="38" t="s">
        <v>28</v>
      </c>
      <c r="C104" s="31">
        <v>70</v>
      </c>
      <c r="D104" s="31">
        <v>1260</v>
      </c>
      <c r="E104" s="32">
        <v>28.650000000000002</v>
      </c>
      <c r="F104" s="32">
        <v>0.25244140625</v>
      </c>
      <c r="G104" s="36">
        <v>23.679003906250003</v>
      </c>
      <c r="H104" s="32">
        <v>33.019335937500003</v>
      </c>
      <c r="I104" s="34">
        <v>0.35091894531250001</v>
      </c>
      <c r="J104" s="35">
        <v>1.697265625</v>
      </c>
      <c r="K104" s="39" t="s">
        <v>45</v>
      </c>
      <c r="L104" s="33">
        <v>996.06625313679888</v>
      </c>
      <c r="M104" s="34">
        <v>1.9565647004704785</v>
      </c>
      <c r="N104" s="34">
        <v>3.5282052435422746</v>
      </c>
      <c r="O104" s="34">
        <v>1.9565647004704785</v>
      </c>
      <c r="P104" s="34">
        <v>3.5282052435422746</v>
      </c>
      <c r="Q104" s="35">
        <v>2.9118118263291866</v>
      </c>
      <c r="R104" s="35">
        <v>3.8676955816393588</v>
      </c>
      <c r="S104" s="34">
        <v>3.3897537039842724</v>
      </c>
      <c r="T104" s="36">
        <v>24.1457310658617</v>
      </c>
      <c r="U104" s="36">
        <v>32.072243307225222</v>
      </c>
      <c r="V104" s="36">
        <v>56.217974373086918</v>
      </c>
      <c r="W104" s="36">
        <v>46.302663985167548</v>
      </c>
      <c r="X104" s="36">
        <v>52.147606612000693</v>
      </c>
      <c r="Y104" s="36">
        <v>69.266518482606415</v>
      </c>
      <c r="Z104" s="36">
        <v>60.707062547303551</v>
      </c>
      <c r="AA104" s="37" t="s">
        <v>28</v>
      </c>
    </row>
    <row r="105" spans="1:27" ht="12.75" customHeight="1" x14ac:dyDescent="0.2">
      <c r="A105" s="31" t="s">
        <v>52</v>
      </c>
      <c r="B105" s="38" t="s">
        <v>28</v>
      </c>
      <c r="C105" s="31">
        <v>70</v>
      </c>
      <c r="D105" s="31">
        <v>1260</v>
      </c>
      <c r="E105" s="32">
        <v>29.6</v>
      </c>
      <c r="F105" s="32">
        <v>0.40390625000000002</v>
      </c>
      <c r="G105" s="36">
        <v>23.754736328125002</v>
      </c>
      <c r="H105" s="32">
        <v>35.190332031250001</v>
      </c>
      <c r="I105" s="34">
        <v>0.35091894531250001</v>
      </c>
      <c r="J105" s="35">
        <v>1.697265625</v>
      </c>
      <c r="K105" s="39" t="s">
        <v>45</v>
      </c>
      <c r="L105" s="33">
        <v>995.79505417330233</v>
      </c>
      <c r="M105" s="34">
        <v>1.9565647004704785</v>
      </c>
      <c r="N105" s="34">
        <v>3.5282052435422746</v>
      </c>
      <c r="O105" s="34">
        <v>1.9565647004704785</v>
      </c>
      <c r="P105" s="34">
        <v>3.5282052435422746</v>
      </c>
      <c r="Q105" s="35">
        <v>2.9047122408885877</v>
      </c>
      <c r="R105" s="35">
        <v>4.0753427013023575</v>
      </c>
      <c r="S105" s="34">
        <v>3.4900274710954724</v>
      </c>
      <c r="T105" s="36">
        <v>24.080300766716281</v>
      </c>
      <c r="U105" s="36">
        <v>33.784922510872164</v>
      </c>
      <c r="V105" s="36">
        <v>57.865223277588441</v>
      </c>
      <c r="W105" s="36">
        <v>46.302663985167548</v>
      </c>
      <c r="X105" s="36">
        <v>52.006296601919253</v>
      </c>
      <c r="Y105" s="36">
        <v>72.965396811066256</v>
      </c>
      <c r="Z105" s="36">
        <v>62.485846706492751</v>
      </c>
      <c r="AA105" s="37" t="s">
        <v>28</v>
      </c>
    </row>
    <row r="106" spans="1:27" ht="12.75" customHeight="1" x14ac:dyDescent="0.2">
      <c r="A106" s="31" t="s">
        <v>53</v>
      </c>
      <c r="B106" s="38" t="s">
        <v>28</v>
      </c>
      <c r="C106" s="31">
        <v>70</v>
      </c>
      <c r="D106" s="31">
        <v>1260</v>
      </c>
      <c r="E106" s="32">
        <v>29.650000000000002</v>
      </c>
      <c r="F106" s="32">
        <v>0.30292968750000004</v>
      </c>
      <c r="G106" s="36">
        <v>23.906201171875001</v>
      </c>
      <c r="H106" s="32">
        <v>34.231054687499999</v>
      </c>
      <c r="I106" s="34">
        <v>0.3540107421875</v>
      </c>
      <c r="J106" s="35">
        <v>1.697265625</v>
      </c>
      <c r="K106" s="39" t="s">
        <v>45</v>
      </c>
      <c r="L106" s="33">
        <v>995.7805553967969</v>
      </c>
      <c r="M106" s="34">
        <v>1.9565647004704785</v>
      </c>
      <c r="N106" s="34">
        <v>3.5282052435422746</v>
      </c>
      <c r="O106" s="34">
        <v>1.9565647004704785</v>
      </c>
      <c r="P106" s="34">
        <v>3.5282052435422746</v>
      </c>
      <c r="Q106" s="35">
        <v>2.9305891533203314</v>
      </c>
      <c r="R106" s="35">
        <v>3.9875313819344571</v>
      </c>
      <c r="S106" s="34">
        <v>3.459060267627394</v>
      </c>
      <c r="T106" s="36">
        <v>24.294468743157882</v>
      </c>
      <c r="U106" s="36">
        <v>33.056478220773236</v>
      </c>
      <c r="V106" s="36">
        <v>57.350946963931122</v>
      </c>
      <c r="W106" s="36">
        <v>46.710616971821004</v>
      </c>
      <c r="X106" s="36">
        <v>52.010592704896077</v>
      </c>
      <c r="Y106" s="36">
        <v>70.768661096288099</v>
      </c>
      <c r="Z106" s="36">
        <v>61.389626900592084</v>
      </c>
      <c r="AA106" s="37" t="s">
        <v>28</v>
      </c>
    </row>
    <row r="107" spans="1:27" ht="12.75" customHeight="1" x14ac:dyDescent="0.2">
      <c r="A107" s="31" t="s">
        <v>54</v>
      </c>
      <c r="B107" s="38" t="s">
        <v>28</v>
      </c>
      <c r="C107" s="31">
        <v>70</v>
      </c>
      <c r="D107" s="31">
        <v>1260</v>
      </c>
      <c r="E107" s="32">
        <v>28.900000000000002</v>
      </c>
      <c r="F107" s="32">
        <v>0.45439453125000001</v>
      </c>
      <c r="G107" s="36">
        <v>23.275097656250001</v>
      </c>
      <c r="H107" s="32">
        <v>34.130078125000004</v>
      </c>
      <c r="I107" s="34">
        <v>0.33855175781249996</v>
      </c>
      <c r="J107" s="35">
        <v>1.716796875</v>
      </c>
      <c r="K107" s="39" t="s">
        <v>45</v>
      </c>
      <c r="L107" s="33">
        <v>995.99567501380011</v>
      </c>
      <c r="M107" s="34">
        <v>1.979079829359667</v>
      </c>
      <c r="N107" s="34">
        <v>3.5688059943310235</v>
      </c>
      <c r="O107" s="34">
        <v>1.979079829359667</v>
      </c>
      <c r="P107" s="34">
        <v>3.5688059943310235</v>
      </c>
      <c r="Q107" s="35">
        <v>2.8601438997199629</v>
      </c>
      <c r="R107" s="35">
        <v>3.9711145514543373</v>
      </c>
      <c r="S107" s="34">
        <v>3.4156292255871499</v>
      </c>
      <c r="T107" s="36">
        <v>23.988509384532954</v>
      </c>
      <c r="U107" s="36">
        <v>33.306407658000978</v>
      </c>
      <c r="V107" s="36">
        <v>57.294917042533932</v>
      </c>
      <c r="W107" s="36">
        <v>44.670852038553704</v>
      </c>
      <c r="X107" s="36">
        <v>53.700586153649787</v>
      </c>
      <c r="Y107" s="36">
        <v>74.559597898995733</v>
      </c>
      <c r="Z107" s="36">
        <v>64.130092026322757</v>
      </c>
      <c r="AA107" s="37" t="s">
        <v>28</v>
      </c>
    </row>
    <row r="108" spans="1:27" ht="12.75" customHeight="1" x14ac:dyDescent="0.2">
      <c r="A108" s="58" t="s">
        <v>27</v>
      </c>
      <c r="B108" s="65" t="s">
        <v>28</v>
      </c>
      <c r="C108" s="58">
        <v>70</v>
      </c>
      <c r="D108" s="58">
        <v>1260</v>
      </c>
      <c r="E108" s="59">
        <v>29</v>
      </c>
      <c r="F108" s="59">
        <v>0.30292968750000004</v>
      </c>
      <c r="G108" s="63">
        <v>23.805224609375003</v>
      </c>
      <c r="H108" s="59">
        <v>34.8369140625</v>
      </c>
      <c r="I108" s="61">
        <v>0.34164355468750002</v>
      </c>
      <c r="J108" s="62">
        <v>1.716796875</v>
      </c>
      <c r="K108" s="66" t="s">
        <v>45</v>
      </c>
      <c r="L108" s="60">
        <v>995.96728543773099</v>
      </c>
      <c r="M108" s="61">
        <v>1.979079829359667</v>
      </c>
      <c r="N108" s="61">
        <v>3.5688059943310235</v>
      </c>
      <c r="O108" s="61">
        <v>1.979079829359667</v>
      </c>
      <c r="P108" s="61">
        <v>3.5688059943310235</v>
      </c>
      <c r="Q108" s="62">
        <v>2.929971086274922</v>
      </c>
      <c r="R108" s="62">
        <v>4.0590594899716299</v>
      </c>
      <c r="S108" s="61">
        <v>3.4945152881232762</v>
      </c>
      <c r="T108" s="63">
        <v>24.573461322919389</v>
      </c>
      <c r="U108" s="63">
        <v>34.043046312467112</v>
      </c>
      <c r="V108" s="63">
        <v>58.616507635386498</v>
      </c>
      <c r="W108" s="63">
        <v>45.078805025207174</v>
      </c>
      <c r="X108" s="63">
        <v>54.512228771766239</v>
      </c>
      <c r="Y108" s="63">
        <v>75.518963498324581</v>
      </c>
      <c r="Z108" s="63">
        <v>65.015596135045399</v>
      </c>
      <c r="AA108" s="64" t="s">
        <v>28</v>
      </c>
    </row>
    <row r="109" spans="1:27" ht="12.75" customHeight="1" x14ac:dyDescent="0.2">
      <c r="A109" s="58" t="s">
        <v>30</v>
      </c>
      <c r="B109" s="65" t="s">
        <v>28</v>
      </c>
      <c r="C109" s="58">
        <v>70</v>
      </c>
      <c r="D109" s="58">
        <v>1260</v>
      </c>
      <c r="E109" s="59">
        <v>29.700000000000003</v>
      </c>
      <c r="F109" s="59">
        <v>0.35341796875000003</v>
      </c>
      <c r="G109" s="63">
        <v>23.199365234375001</v>
      </c>
      <c r="H109" s="59">
        <v>33.928125000000001</v>
      </c>
      <c r="I109" s="61">
        <v>0.3540107421875</v>
      </c>
      <c r="J109" s="62">
        <v>1.716796875</v>
      </c>
      <c r="K109" s="66" t="s">
        <v>45</v>
      </c>
      <c r="L109" s="60">
        <v>995.76603418605953</v>
      </c>
      <c r="M109" s="61">
        <v>1.979079829359667</v>
      </c>
      <c r="N109" s="61">
        <v>3.5688059943310235</v>
      </c>
      <c r="O109" s="61">
        <v>1.979079829359667</v>
      </c>
      <c r="P109" s="61">
        <v>3.5688059943310235</v>
      </c>
      <c r="Q109" s="62">
        <v>2.8632667829686196</v>
      </c>
      <c r="R109" s="62">
        <v>3.9615724011365203</v>
      </c>
      <c r="S109" s="61">
        <v>3.4124195920525699</v>
      </c>
      <c r="T109" s="63">
        <v>24.009164605564813</v>
      </c>
      <c r="U109" s="63">
        <v>33.218715224690179</v>
      </c>
      <c r="V109" s="63">
        <v>57.227879830254992</v>
      </c>
      <c r="W109" s="63">
        <v>46.710616971821004</v>
      </c>
      <c r="X109" s="63">
        <v>51.399801933784694</v>
      </c>
      <c r="Y109" s="63">
        <v>71.115984712276344</v>
      </c>
      <c r="Z109" s="63">
        <v>61.257893323030508</v>
      </c>
      <c r="AA109" s="64" t="s">
        <v>28</v>
      </c>
    </row>
    <row r="110" spans="1:27" ht="12.75" customHeight="1" x14ac:dyDescent="0.2">
      <c r="A110" s="58" t="s">
        <v>31</v>
      </c>
      <c r="B110" s="65" t="s">
        <v>28</v>
      </c>
      <c r="C110" s="58">
        <v>70</v>
      </c>
      <c r="D110" s="58">
        <f>IF(ISNUMBER(C110),C110*18,"")</f>
        <v>1260</v>
      </c>
      <c r="E110" s="59">
        <v>27.950000000000003</v>
      </c>
      <c r="F110" s="59">
        <v>0.40390625000000002</v>
      </c>
      <c r="G110" s="63">
        <v>23.325585937500001</v>
      </c>
      <c r="H110" s="59">
        <v>35.240820312499999</v>
      </c>
      <c r="I110" s="61">
        <v>0.3540107421875</v>
      </c>
      <c r="J110" s="62">
        <v>1.734375</v>
      </c>
      <c r="K110" s="66" t="s">
        <v>45</v>
      </c>
      <c r="L110" s="60">
        <f>IF(ISNUMBER(E110),(0.000015324364*E110^3-0.00584994855*E110^2+0.016286058705*E110+1000.04105055224),"")</f>
        <v>996.26085297043585</v>
      </c>
      <c r="M110" s="61">
        <f>IF(ISNUMBER(J110),IF(K110="Parallel",0.5,1)*(J110/1000)/(0.25*PI()*(0.0235^2)),"")</f>
        <v>1.9993434453599346</v>
      </c>
      <c r="N110" s="61">
        <f>IF(ISNUMBER(J110),IF(K110="Parallel",0.5,1)*(J110/1000)/(0.25*PI()*(0.0175^2)),"")</f>
        <v>3.6053466700408943</v>
      </c>
      <c r="O110" s="61">
        <f>IF(ISNUMBER(J110),IF(K110="Parallel",0.5*(J110/1000)/(0.25*PI()*(0.0235^2)),IF(K110="Series",(J110/1000)/(0.25*PI()*(0.0175^2)),"")),"")</f>
        <v>1.9993434453599346</v>
      </c>
      <c r="P110" s="61">
        <f>IF(ISNUMBER(J110),IF(K110="Parallel",0.5*(J110/1000)/(0.25*PI()*(0.0175^2)),IF(K110="Series",(J110/1000)/(0.25*PI()*(0.0175^2)),"")),"")</f>
        <v>3.6053466700408943</v>
      </c>
      <c r="Q110" s="62">
        <f>IF(ISNUMBER(N110),0.075+(((G110*1000)-(F110*1000))/(L110*9.81))+(((N110^2)-(M110^2))/(2*9.81)),"")</f>
        <v>2.8791064315191841</v>
      </c>
      <c r="R110" s="62">
        <f>IF(ISNUMBER(N110),IF(K110="Series",(((H110*1000)-(G110*1000))/(L110*9.81))+(((P110^2)-(O110^2))/(2*9.81)),IF(K110="Parallel",0.075+(((H110*1000)-(F110*1000))/(L110*9.81))+(((P110^2)-(O110^2))/(2*9.81)),"")),"")</f>
        <v>4.0982659017515619</v>
      </c>
      <c r="S110" s="61">
        <f>IF(ISNUMBER(Q110),IF(K110="Parallel",(Q110+R110)/2,IF(K110="Series",Q110+R110,Q110)),"")</f>
        <v>3.488686166635373</v>
      </c>
      <c r="T110" s="63">
        <f>IF(ISNUMBER(Q110),(L110*9.81*Q110*J110/1000)*IF(K110="Parallel",0.5,1),"")</f>
        <v>24.401290860697632</v>
      </c>
      <c r="U110" s="63">
        <f>IF(ISNUMBER(R110),(L110*9.81*R110*J110/1000)*IF(K110="Parallel",0.5,1),"")</f>
        <v>34.734033170267942</v>
      </c>
      <c r="V110" s="63">
        <f>IF(ISNUMBER(T110),T110+IF(ISNUMBER(U110),U110,0),"")</f>
        <v>59.135324030965577</v>
      </c>
      <c r="W110" s="63">
        <f>IF(ISNUMBER(I110),2*PI()*D110*I110/60,"")</f>
        <v>46.710616971821054</v>
      </c>
      <c r="X110" s="63">
        <f>IF(ISNUMBER(T110),IF(W110=0,0,(T110/W110)*100),"")</f>
        <v>52.239281864801981</v>
      </c>
      <c r="Y110" s="63">
        <f>IF(ISNUMBER(U110),IF(W110=0,0,(U110/W110)*100),"")</f>
        <v>74.360039370111124</v>
      </c>
      <c r="Z110" s="63">
        <f>IF(ISNUMBER(V110),IF(W110=0,0,(V110/(W110))*100)*IF(K110="Single",1,0.5),"")</f>
        <v>63.299660617456553</v>
      </c>
      <c r="AA110" s="64" t="str">
        <f>IF(SUM($A$131:$A$1000)=0,"",IF(ROW(#REF!)=2,(14-#REF!)/14,""))</f>
        <v/>
      </c>
    </row>
    <row r="111" spans="1:27" ht="12.75" customHeight="1" x14ac:dyDescent="0.2">
      <c r="A111" s="58" t="s">
        <v>32</v>
      </c>
      <c r="B111" s="65" t="s">
        <v>28</v>
      </c>
      <c r="C111" s="58">
        <v>70</v>
      </c>
      <c r="D111" s="58">
        <f>IF(ISNUMBER(C111),C111*18,"")</f>
        <v>1260</v>
      </c>
      <c r="E111" s="59">
        <v>28.75</v>
      </c>
      <c r="F111" s="59">
        <v>0.35341796875000003</v>
      </c>
      <c r="G111" s="63">
        <v>23.704248046875001</v>
      </c>
      <c r="H111" s="59">
        <v>34.786425781250003</v>
      </c>
      <c r="I111" s="61">
        <v>0.3540107421875</v>
      </c>
      <c r="J111" s="62">
        <v>1.734375</v>
      </c>
      <c r="K111" s="66" t="s">
        <v>45</v>
      </c>
      <c r="L111" s="60">
        <f>IF(ISNUMBER(E111),(0.000015324364*E111^3-0.00584994855*E111^2+0.016286058705*E111+1000.04105055224),"")</f>
        <v>996.03808979943847</v>
      </c>
      <c r="M111" s="61">
        <f>IF(ISNUMBER(J111),IF(K111="Parallel",0.5,1)*(J111/1000)/(0.25*PI()*(0.0235^2)),"")</f>
        <v>1.9993434453599346</v>
      </c>
      <c r="N111" s="61">
        <f>IF(ISNUMBER(J111),IF(K111="Parallel",0.5,1)*(J111/1000)/(0.25*PI()*(0.0175^2)),"")</f>
        <v>3.6053466700408943</v>
      </c>
      <c r="O111" s="61">
        <f>IF(ISNUMBER(J111),IF(K111="Parallel",0.5*(J111/1000)/(0.25*PI()*(0.0235^2)),IF(K111="Series",(J111/1000)/(0.25*PI()*(0.0175^2)),"")),"")</f>
        <v>1.9993434453599346</v>
      </c>
      <c r="P111" s="61">
        <f>IF(ISNUMBER(J111),IF(K111="Parallel",0.5*(J111/1000)/(0.25*PI()*(0.0175^2)),IF(K111="Series",(J111/1000)/(0.25*PI()*(0.0175^2)),"")),"")</f>
        <v>3.6053466700408943</v>
      </c>
      <c r="Q111" s="62">
        <f>IF(ISNUMBER(N111),0.075+(((G111*1000)-(F111*1000))/(L111*9.81))+(((N111^2)-(M111^2))/(2*9.81)),"")</f>
        <v>2.9235511884824348</v>
      </c>
      <c r="R111" s="62">
        <f>IF(ISNUMBER(N111),IF(K111="Series",(((H111*1000)-(G111*1000))/(L111*9.81))+(((P111^2)-(O111^2))/(2*9.81)),IF(K111="Parallel",0.075+(((H111*1000)-(F111*1000))/(L111*9.81))+(((P111^2)-(O111^2))/(2*9.81)),"")),"")</f>
        <v>4.0577264151180508</v>
      </c>
      <c r="S111" s="61">
        <f>IF(ISNUMBER(Q111),IF(K111="Parallel",(Q111+R111)/2,IF(K111="Series",Q111+R111,Q111)),"")</f>
        <v>3.4906388018002428</v>
      </c>
      <c r="T111" s="63">
        <f>IF(ISNUMBER(Q111),(L111*9.81*Q111*J111/1000)*IF(K111="Parallel",0.5,1),"")</f>
        <v>24.772433175184606</v>
      </c>
      <c r="U111" s="63">
        <f>IF(ISNUMBER(R111),(L111*9.81*R111*J111/1000)*IF(K111="Parallel",0.5,1),"")</f>
        <v>34.382759179212933</v>
      </c>
      <c r="V111" s="63">
        <f>IF(ISNUMBER(T111),T111+IF(ISNUMBER(U111),U111,0),"")</f>
        <v>59.155192354397542</v>
      </c>
      <c r="W111" s="63">
        <f>IF(ISNUMBER(I111),2*PI()*D111*I111/60,"")</f>
        <v>46.710616971821054</v>
      </c>
      <c r="X111" s="63">
        <f>IF(ISNUMBER(T111),IF(W111=0,0,(T111/W111)*100),"")</f>
        <v>53.033838517116962</v>
      </c>
      <c r="Y111" s="63">
        <f>IF(ISNUMBER(U111),IF(W111=0,0,(U111/W111)*100),"")</f>
        <v>73.60801763752103</v>
      </c>
      <c r="Z111" s="63">
        <f>IF(ISNUMBER(V111),IF(W111=0,0,(V111/(W111))*100)*IF(K111="Single",1,0.5),"")</f>
        <v>63.320928077318996</v>
      </c>
      <c r="AA111" s="64" t="str">
        <f>IF(SUM($A$131:$A$1000)=0,"",IF(ROW(#REF!)=2,(14-#REF!)/14,""))</f>
        <v/>
      </c>
    </row>
    <row r="112" spans="1:27" ht="12.75" customHeight="1" x14ac:dyDescent="0.2">
      <c r="A112" s="58" t="s">
        <v>33</v>
      </c>
      <c r="B112" s="65" t="s">
        <v>28</v>
      </c>
      <c r="C112" s="58">
        <v>70</v>
      </c>
      <c r="D112" s="58">
        <v>1260</v>
      </c>
      <c r="E112" s="59">
        <v>27.950000000000003</v>
      </c>
      <c r="F112" s="59">
        <v>0.40390625000000002</v>
      </c>
      <c r="G112" s="63">
        <v>23.325585937500001</v>
      </c>
      <c r="H112" s="59">
        <v>35.240820312499999</v>
      </c>
      <c r="I112" s="61">
        <v>0.3540107421875</v>
      </c>
      <c r="J112" s="62">
        <v>1.734375</v>
      </c>
      <c r="K112" s="66" t="s">
        <v>45</v>
      </c>
      <c r="L112" s="60">
        <v>996.26085297043585</v>
      </c>
      <c r="M112" s="61">
        <v>1.9993434453599366</v>
      </c>
      <c r="N112" s="61">
        <v>3.6053466700408974</v>
      </c>
      <c r="O112" s="61">
        <v>1.9993434453599366</v>
      </c>
      <c r="P112" s="61">
        <v>3.6053466700408974</v>
      </c>
      <c r="Q112" s="62">
        <v>2.879106431519185</v>
      </c>
      <c r="R112" s="62">
        <v>4.0982659017515628</v>
      </c>
      <c r="S112" s="61">
        <v>3.4886861666353739</v>
      </c>
      <c r="T112" s="63">
        <v>24.401290860697635</v>
      </c>
      <c r="U112" s="63">
        <v>34.734033170267949</v>
      </c>
      <c r="V112" s="63">
        <v>59.135324030965585</v>
      </c>
      <c r="W112" s="63">
        <v>46.710616971821004</v>
      </c>
      <c r="X112" s="63">
        <v>52.239281864802045</v>
      </c>
      <c r="Y112" s="63">
        <v>74.360039370111224</v>
      </c>
      <c r="Z112" s="63">
        <v>63.299660617456631</v>
      </c>
      <c r="AA112" s="64" t="s">
        <v>28</v>
      </c>
    </row>
    <row r="113" spans="1:27" ht="12.75" customHeight="1" x14ac:dyDescent="0.2">
      <c r="A113" s="58" t="s">
        <v>34</v>
      </c>
      <c r="B113" s="65" t="s">
        <v>28</v>
      </c>
      <c r="C113" s="58">
        <v>70</v>
      </c>
      <c r="D113" s="58">
        <v>1260</v>
      </c>
      <c r="E113" s="59">
        <v>28.75</v>
      </c>
      <c r="F113" s="59">
        <v>0.35341796875000003</v>
      </c>
      <c r="G113" s="63">
        <v>23.704248046875001</v>
      </c>
      <c r="H113" s="59">
        <v>34.786425781250003</v>
      </c>
      <c r="I113" s="61">
        <v>0.3540107421875</v>
      </c>
      <c r="J113" s="62">
        <v>1.734375</v>
      </c>
      <c r="K113" s="66" t="s">
        <v>45</v>
      </c>
      <c r="L113" s="60">
        <v>996.03808979943847</v>
      </c>
      <c r="M113" s="61">
        <v>1.9993434453599366</v>
      </c>
      <c r="N113" s="61">
        <v>3.6053466700408974</v>
      </c>
      <c r="O113" s="61">
        <v>1.9993434453599366</v>
      </c>
      <c r="P113" s="61">
        <v>3.6053466700408974</v>
      </c>
      <c r="Q113" s="62">
        <v>2.9235511884824357</v>
      </c>
      <c r="R113" s="62">
        <v>4.0577264151180508</v>
      </c>
      <c r="S113" s="61">
        <v>3.4906388018002432</v>
      </c>
      <c r="T113" s="63">
        <v>24.77243317518462</v>
      </c>
      <c r="U113" s="63">
        <v>34.382759179212933</v>
      </c>
      <c r="V113" s="63">
        <v>59.155192354397556</v>
      </c>
      <c r="W113" s="63">
        <v>46.710616971821004</v>
      </c>
      <c r="X113" s="63">
        <v>53.033838517117047</v>
      </c>
      <c r="Y113" s="63">
        <v>73.608017637521101</v>
      </c>
      <c r="Z113" s="63">
        <v>63.320928077319081</v>
      </c>
      <c r="AA113" s="64" t="s">
        <v>28</v>
      </c>
    </row>
    <row r="114" spans="1:27" ht="12.75" customHeight="1" x14ac:dyDescent="0.2">
      <c r="A114" s="58" t="s">
        <v>35</v>
      </c>
      <c r="B114" s="65" t="s">
        <v>28</v>
      </c>
      <c r="C114" s="58">
        <v>70</v>
      </c>
      <c r="D114" s="58">
        <v>1260</v>
      </c>
      <c r="E114" s="59">
        <v>29.700000000000003</v>
      </c>
      <c r="F114" s="59">
        <v>0.35341796875000003</v>
      </c>
      <c r="G114" s="63">
        <v>23.350830078125</v>
      </c>
      <c r="H114" s="59">
        <v>34.533984375000003</v>
      </c>
      <c r="I114" s="61">
        <v>0.3540107421875</v>
      </c>
      <c r="J114" s="62">
        <v>1.734375</v>
      </c>
      <c r="K114" s="66" t="s">
        <v>45</v>
      </c>
      <c r="L114" s="60">
        <v>995.76603418605953</v>
      </c>
      <c r="M114" s="61">
        <v>1.9993434453599366</v>
      </c>
      <c r="N114" s="61">
        <v>3.6053466700408974</v>
      </c>
      <c r="O114" s="61">
        <v>1.9993434453599366</v>
      </c>
      <c r="P114" s="61">
        <v>3.6053466700408974</v>
      </c>
      <c r="Q114" s="62">
        <v>2.8880246259587539</v>
      </c>
      <c r="R114" s="62">
        <v>4.0328467173667066</v>
      </c>
      <c r="S114" s="61">
        <v>3.4604356716627303</v>
      </c>
      <c r="T114" s="63">
        <v>24.464718159669392</v>
      </c>
      <c r="U114" s="63">
        <v>34.162609776490676</v>
      </c>
      <c r="V114" s="63">
        <v>58.627327936160071</v>
      </c>
      <c r="W114" s="63">
        <v>46.710616971821004</v>
      </c>
      <c r="X114" s="63">
        <v>52.375069621598357</v>
      </c>
      <c r="Y114" s="63">
        <v>73.13671278865759</v>
      </c>
      <c r="Z114" s="63">
        <v>62.75589120512798</v>
      </c>
      <c r="AA114" s="64" t="s">
        <v>28</v>
      </c>
    </row>
    <row r="115" spans="1:27" ht="12.75" customHeight="1" x14ac:dyDescent="0.2">
      <c r="A115" s="58" t="s">
        <v>36</v>
      </c>
      <c r="B115" s="65" t="s">
        <v>28</v>
      </c>
      <c r="C115" s="58">
        <v>70</v>
      </c>
      <c r="D115" s="58">
        <v>1260</v>
      </c>
      <c r="E115" s="59">
        <v>30.8</v>
      </c>
      <c r="F115" s="59">
        <v>0.20195312500000001</v>
      </c>
      <c r="G115" s="63">
        <v>23.224609375</v>
      </c>
      <c r="H115" s="59">
        <v>34.382519531250004</v>
      </c>
      <c r="I115" s="61">
        <v>0.35864843749999997</v>
      </c>
      <c r="J115" s="62">
        <v>1.734375</v>
      </c>
      <c r="K115" s="66" t="s">
        <v>45</v>
      </c>
      <c r="L115" s="60">
        <v>995.44091495156272</v>
      </c>
      <c r="M115" s="61">
        <v>1.9993434453599366</v>
      </c>
      <c r="N115" s="61">
        <v>3.6053466700408974</v>
      </c>
      <c r="O115" s="61">
        <v>1.9993434453599366</v>
      </c>
      <c r="P115" s="61">
        <v>3.6053466700408974</v>
      </c>
      <c r="Q115" s="62">
        <v>2.8913786361564213</v>
      </c>
      <c r="R115" s="62">
        <v>4.0339895433761201</v>
      </c>
      <c r="S115" s="61">
        <v>3.4626840897662707</v>
      </c>
      <c r="T115" s="63">
        <v>24.485133236816989</v>
      </c>
      <c r="U115" s="63">
        <v>34.161133450440033</v>
      </c>
      <c r="V115" s="63">
        <v>58.646266687257025</v>
      </c>
      <c r="W115" s="63">
        <v>47.322546451801188</v>
      </c>
      <c r="X115" s="63">
        <v>51.7409460662805</v>
      </c>
      <c r="Y115" s="63">
        <v>72.187859723976871</v>
      </c>
      <c r="Z115" s="63">
        <v>61.964402895128693</v>
      </c>
      <c r="AA115" s="64" t="s">
        <v>28</v>
      </c>
    </row>
    <row r="116" spans="1:27" ht="12.75" customHeight="1" x14ac:dyDescent="0.2">
      <c r="A116" s="58" t="s">
        <v>37</v>
      </c>
      <c r="B116" s="65" t="s">
        <v>28</v>
      </c>
      <c r="C116" s="58">
        <v>70</v>
      </c>
      <c r="D116" s="58">
        <v>1260</v>
      </c>
      <c r="E116" s="59">
        <v>33.450000000000003</v>
      </c>
      <c r="F116" s="59">
        <v>0.5048828125</v>
      </c>
      <c r="G116" s="63">
        <v>23.502294921875002</v>
      </c>
      <c r="H116" s="59">
        <v>35.038867187500003</v>
      </c>
      <c r="I116" s="61">
        <v>0.35864843749999997</v>
      </c>
      <c r="J116" s="62">
        <v>1.75390625</v>
      </c>
      <c r="K116" s="66" t="s">
        <v>45</v>
      </c>
      <c r="L116" s="60">
        <v>994.61384655287839</v>
      </c>
      <c r="M116" s="61">
        <v>2.0218585742491251</v>
      </c>
      <c r="N116" s="61">
        <v>3.6459474208296463</v>
      </c>
      <c r="O116" s="61">
        <v>2.0218585742491251</v>
      </c>
      <c r="P116" s="61">
        <v>3.6459474208296463</v>
      </c>
      <c r="Q116" s="62">
        <v>2.9011427862656722</v>
      </c>
      <c r="R116" s="62">
        <v>4.0835124610840197</v>
      </c>
      <c r="S116" s="61">
        <v>3.4923276236748459</v>
      </c>
      <c r="T116" s="63">
        <v>24.823841664712177</v>
      </c>
      <c r="U116" s="63">
        <v>34.940874764840352</v>
      </c>
      <c r="V116" s="63">
        <v>59.764716429552529</v>
      </c>
      <c r="W116" s="63">
        <v>47.322546451801188</v>
      </c>
      <c r="X116" s="63">
        <v>52.456690364276312</v>
      </c>
      <c r="Y116" s="63">
        <v>73.835576030187269</v>
      </c>
      <c r="Z116" s="63">
        <v>63.146133197231791</v>
      </c>
      <c r="AA116" s="64" t="s">
        <v>28</v>
      </c>
    </row>
    <row r="117" spans="1:27" ht="12.75" customHeight="1" x14ac:dyDescent="0.2">
      <c r="Z117" s="12">
        <f>MAX(Z2:Z116)</f>
        <v>65.015596135045399</v>
      </c>
    </row>
  </sheetData>
  <sortState ref="C2:AA116">
    <sortCondition ref="J2:J116"/>
  </sortState>
  <printOptions gridLines="1"/>
  <pageMargins left="0.75" right="0.75" top="1" bottom="1" header="0.5" footer="0.5"/>
  <pageSetup orientation="landscape" horizontalDpi="0" verticalDpi="0"/>
  <headerFooter alignWithMargins="0">
    <oddHeader>FM51 Series and Parallel Pumps - Run 3 Results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</vt:lpstr>
      <vt:lpstr>Series</vt:lpstr>
      <vt:lpstr>Parallel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ssadek</dc:creator>
  <cp:lastModifiedBy>Shereef Aly Sadek</cp:lastModifiedBy>
  <dcterms:created xsi:type="dcterms:W3CDTF">2013-04-30T11:38:12Z</dcterms:created>
  <dcterms:modified xsi:type="dcterms:W3CDTF">2013-04-30T11:50:39Z</dcterms:modified>
</cp:coreProperties>
</file>