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istrator.namareq\Downloads\"/>
    </mc:Choice>
  </mc:AlternateContent>
  <bookViews>
    <workbookView xWindow="0" yWindow="0" windowWidth="15360" windowHeight="7545" tabRatio="500" xr2:uid="{00000000-000D-0000-FFFF-FFFF00000000}"/>
  </bookViews>
  <sheets>
    <sheet name="Sheet1" sheetId="1" r:id="rId1"/>
  </sheet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1" l="1"/>
  <c r="B2" i="1"/>
  <c r="B3" i="1"/>
  <c r="B5" i="1"/>
  <c r="B6" i="1"/>
  <c r="B20" i="1"/>
  <c r="B10" i="1"/>
  <c r="B11" i="1"/>
  <c r="B12" i="1"/>
  <c r="B21" i="1"/>
  <c r="B16" i="1"/>
  <c r="B23" i="1"/>
  <c r="B24" i="1"/>
  <c r="B25" i="1"/>
  <c r="B26" i="1"/>
  <c r="B27" i="1"/>
  <c r="B28" i="1"/>
  <c r="C44" i="1"/>
  <c r="B33" i="1"/>
  <c r="B34" i="1"/>
  <c r="C46" i="1"/>
  <c r="C47" i="1"/>
  <c r="B50" i="1"/>
  <c r="C2" i="1"/>
  <c r="C3" i="1"/>
  <c r="C5" i="1"/>
  <c r="C6" i="1"/>
  <c r="C20" i="1"/>
  <c r="C10" i="1"/>
  <c r="C11" i="1"/>
  <c r="C12" i="1"/>
  <c r="C21" i="1"/>
  <c r="C16" i="1"/>
  <c r="C23" i="1"/>
  <c r="C24" i="1"/>
  <c r="C25" i="1"/>
  <c r="C26" i="1"/>
  <c r="C27" i="1"/>
  <c r="C28" i="1"/>
  <c r="D44" i="1"/>
  <c r="C33" i="1"/>
  <c r="C32" i="1"/>
  <c r="C34" i="1"/>
  <c r="D46" i="1"/>
  <c r="D47" i="1"/>
  <c r="C50" i="1"/>
  <c r="D2" i="1"/>
  <c r="D3" i="1"/>
  <c r="D5" i="1"/>
  <c r="D6" i="1"/>
  <c r="D20" i="1"/>
  <c r="D10" i="1"/>
  <c r="D11" i="1"/>
  <c r="D12" i="1"/>
  <c r="D21" i="1"/>
  <c r="D16" i="1"/>
  <c r="D23" i="1"/>
  <c r="D24" i="1"/>
  <c r="D25" i="1"/>
  <c r="D26" i="1"/>
  <c r="D27" i="1"/>
  <c r="D28" i="1"/>
  <c r="E44" i="1"/>
  <c r="D33" i="1"/>
  <c r="D32" i="1"/>
  <c r="D34" i="1"/>
  <c r="E46" i="1"/>
  <c r="E47" i="1"/>
  <c r="D50" i="1"/>
  <c r="E2" i="1"/>
  <c r="E3" i="1"/>
  <c r="E6" i="1"/>
  <c r="E20" i="1"/>
  <c r="E10" i="1"/>
  <c r="E12" i="1"/>
  <c r="E21" i="1"/>
  <c r="E16" i="1"/>
  <c r="E23" i="1"/>
  <c r="E24" i="1"/>
  <c r="E25" i="1"/>
  <c r="E26" i="1"/>
  <c r="E27" i="1"/>
  <c r="E28" i="1"/>
  <c r="F44" i="1"/>
  <c r="E33" i="1"/>
  <c r="E32" i="1"/>
  <c r="E34" i="1"/>
  <c r="F46" i="1"/>
  <c r="F47" i="1"/>
  <c r="E50" i="1"/>
  <c r="F2" i="1"/>
  <c r="F3" i="1"/>
  <c r="F6" i="1"/>
  <c r="F20" i="1"/>
  <c r="F10" i="1"/>
  <c r="F12" i="1"/>
  <c r="F21" i="1"/>
  <c r="F16" i="1"/>
  <c r="F23" i="1"/>
  <c r="F24" i="1"/>
  <c r="F25" i="1"/>
  <c r="F26" i="1"/>
  <c r="F27" i="1"/>
  <c r="F28" i="1"/>
  <c r="G44" i="1"/>
  <c r="G16" i="1"/>
  <c r="B38" i="1"/>
  <c r="B40" i="1"/>
  <c r="G45" i="1"/>
  <c r="F32" i="1"/>
  <c r="G47" i="1"/>
  <c r="G48" i="1"/>
  <c r="F48" i="1"/>
  <c r="E48" i="1"/>
  <c r="D48" i="1"/>
  <c r="C48" i="1"/>
  <c r="B47" i="1"/>
  <c r="G33" i="1"/>
  <c r="G32" i="1"/>
  <c r="G34" i="1"/>
  <c r="B51" i="1"/>
  <c r="B52" i="1"/>
  <c r="B53" i="1"/>
  <c r="I48" i="1"/>
</calcChain>
</file>

<file path=xl/sharedStrings.xml><?xml version="1.0" encoding="utf-8"?>
<sst xmlns="http://schemas.openxmlformats.org/spreadsheetml/2006/main" count="75" uniqueCount="44">
  <si>
    <t>Sales</t>
  </si>
  <si>
    <t>Year 1</t>
  </si>
  <si>
    <t>Year 2</t>
  </si>
  <si>
    <t>Year 3</t>
  </si>
  <si>
    <t>Year 4</t>
  </si>
  <si>
    <t>Year 5</t>
  </si>
  <si>
    <t>New</t>
  </si>
  <si>
    <t>sales of replacement parts</t>
  </si>
  <si>
    <t>Lost revenues (P)</t>
  </si>
  <si>
    <t>Lost sales (Q)</t>
  </si>
  <si>
    <t>Net sales</t>
  </si>
  <si>
    <t>VC</t>
  </si>
  <si>
    <t>Lost sales</t>
  </si>
  <si>
    <t>Net VC</t>
  </si>
  <si>
    <t>Depreciation</t>
  </si>
  <si>
    <t>MACRS %</t>
  </si>
  <si>
    <t>Accumlated Depreciation</t>
  </si>
  <si>
    <t>Depreciation Expense</t>
  </si>
  <si>
    <t>Income Statement</t>
  </si>
  <si>
    <t>Fixed costs</t>
  </si>
  <si>
    <t>Dep</t>
  </si>
  <si>
    <t>EBT</t>
  </si>
  <si>
    <t>Tax</t>
  </si>
  <si>
    <t>NI</t>
  </si>
  <si>
    <t>+Dep</t>
  </si>
  <si>
    <t>OCF</t>
  </si>
  <si>
    <t>NWC</t>
  </si>
  <si>
    <t>Year 0</t>
  </si>
  <si>
    <t>Beg</t>
  </si>
  <si>
    <t>Total NWC change</t>
  </si>
  <si>
    <t>End</t>
  </si>
  <si>
    <t>Change in NWC</t>
  </si>
  <si>
    <t>Salvage:</t>
  </si>
  <si>
    <t>BV of equipment</t>
  </si>
  <si>
    <t>Taxes</t>
  </si>
  <si>
    <t xml:space="preserve">After-tax-Salvage </t>
  </si>
  <si>
    <t>NCS</t>
  </si>
  <si>
    <t>Total CF</t>
  </si>
  <si>
    <t>PV OF CF</t>
  </si>
  <si>
    <t>TOTAL:</t>
  </si>
  <si>
    <t>Payback period</t>
  </si>
  <si>
    <t>PI</t>
  </si>
  <si>
    <t>IRR</t>
  </si>
  <si>
    <t>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</si>
</sst>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medium">
        <color theme="1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5" xfId="0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8" xfId="0" applyFont="1" applyBorder="1" applyAlignment="1">
      <alignment horizontal="center"/>
    </xf>
    <xf numFmtId="0" fontId="1" fillId="0" borderId="9" xfId="0" applyFont="1" applyBorder="1"/>
    <xf numFmtId="0" fontId="0" fillId="0" borderId="10" xfId="0" applyFont="1" applyBorder="1" applyAlignment="1">
      <alignment horizontal="center"/>
    </xf>
    <xf numFmtId="0" fontId="1" fillId="0" borderId="11" xfId="0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9" fontId="0" fillId="0" borderId="3" xfId="0" applyNumberFormat="1" applyFont="1" applyBorder="1" applyAlignment="1">
      <alignment horizontal="center"/>
    </xf>
    <xf numFmtId="2" fontId="0" fillId="0" borderId="4" xfId="7" applyNumberFormat="1" applyFont="1" applyBorder="1" applyAlignment="1">
      <alignment horizontal="center"/>
    </xf>
    <xf numFmtId="0" fontId="1" fillId="0" borderId="13" xfId="0" applyFont="1" applyBorder="1"/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5" xfId="0" quotePrefix="1" applyNumberFormat="1" applyFont="1" applyBorder="1"/>
    <xf numFmtId="0" fontId="1" fillId="0" borderId="8" xfId="0" applyFont="1" applyBorder="1"/>
    <xf numFmtId="10" fontId="0" fillId="0" borderId="7" xfId="0" applyNumberFormat="1" applyFont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/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0" xfId="0" applyFont="1" applyBorder="1"/>
    <xf numFmtId="2" fontId="0" fillId="0" borderId="9" xfId="0" applyNumberFormat="1" applyFont="1" applyBorder="1" applyAlignment="1">
      <alignment horizontal="center"/>
    </xf>
  </cellXfs>
  <cellStyles count="8">
    <cellStyle name="Followed Hyperlink" xfId="4" builtinId="9" hidden="1"/>
    <cellStyle name="Followed Hyperlink" xfId="6" builtinId="9" hidden="1"/>
    <cellStyle name="Followed Hyperlink" xfId="2" builtinId="9" hidden="1"/>
    <cellStyle name="Normal" xfId="0" builtinId="0"/>
    <cellStyle name="Percent" xfId="7" builtinId="5"/>
    <cellStyle name="ارتباط تشعبي" xfId="5" builtinId="8" hidden="1"/>
    <cellStyle name="ارتباط تشعبي" xfId="3" builtinId="8" hidden="1"/>
    <cellStyle name="ارتباط تشعبي" xfId="1" builtinId="8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topLeftCell="A35" zoomScale="70" zoomScaleNormal="70" workbookViewId="0" xr3:uid="{AEA406A1-0E4B-5B11-9CD5-51D6E497D94C}">
      <selection activeCell="B53" sqref="B53"/>
    </sheetView>
  </sheetViews>
  <sheetFormatPr defaultColWidth="10.88671875" defaultRowHeight="15.75"/>
  <cols>
    <col min="1" max="1" width="19.109375" style="1" bestFit="1" customWidth="1"/>
    <col min="2" max="2" width="20.44140625" style="2" bestFit="1" customWidth="1"/>
    <col min="3" max="6" width="10.88671875" style="2"/>
    <col min="7" max="7" width="23.21875" style="1" customWidth="1"/>
    <col min="8" max="8" width="10.88671875" style="1"/>
    <col min="9" max="9" width="12.33203125" style="1" bestFit="1" customWidth="1"/>
    <col min="10" max="16384" width="10.88671875" style="1"/>
  </cols>
  <sheetData>
    <row r="1" spans="1:7">
      <c r="A1" s="4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</row>
    <row r="2" spans="1:7">
      <c r="A2" s="9" t="s">
        <v>6</v>
      </c>
      <c r="B2" s="27">
        <f>2000*20000</f>
        <v>40000000</v>
      </c>
      <c r="C2" s="28">
        <f>2000*25000</f>
        <v>50000000</v>
      </c>
      <c r="D2" s="28">
        <f>2000*25000</f>
        <v>50000000</v>
      </c>
      <c r="E2" s="28">
        <f>2000*30000</f>
        <v>60000000</v>
      </c>
      <c r="F2" s="12">
        <f>2000*35000</f>
        <v>70000000</v>
      </c>
    </row>
    <row r="3" spans="1:7">
      <c r="A3" s="36" t="s">
        <v>7</v>
      </c>
      <c r="B3" s="2">
        <f>200*20000</f>
        <v>4000000</v>
      </c>
      <c r="C3" s="2">
        <f>200*25000</f>
        <v>5000000</v>
      </c>
      <c r="D3" s="2">
        <f>200*25000</f>
        <v>5000000</v>
      </c>
      <c r="E3" s="2">
        <f>200*30000</f>
        <v>6000000</v>
      </c>
      <c r="F3" s="2">
        <f>200*35000</f>
        <v>7000000</v>
      </c>
    </row>
    <row r="4" spans="1:7">
      <c r="A4" s="9" t="s">
        <v>8</v>
      </c>
      <c r="B4" s="24">
        <v>500000</v>
      </c>
      <c r="C4" s="8">
        <v>500000</v>
      </c>
      <c r="D4" s="8">
        <v>1000000</v>
      </c>
      <c r="E4" s="8">
        <v>1000000</v>
      </c>
      <c r="F4" s="14">
        <v>1000000</v>
      </c>
    </row>
    <row r="5" spans="1:7">
      <c r="A5" s="9" t="s">
        <v>9</v>
      </c>
      <c r="B5" s="24">
        <f>1300*-25000</f>
        <v>-32500000</v>
      </c>
      <c r="C5" s="8">
        <f>1300*-25000</f>
        <v>-32500000</v>
      </c>
      <c r="D5" s="8">
        <f>1300*-25000</f>
        <v>-32500000</v>
      </c>
      <c r="E5" s="8"/>
      <c r="F5" s="14"/>
    </row>
    <row r="6" spans="1:7">
      <c r="A6" s="9" t="s">
        <v>10</v>
      </c>
      <c r="B6" s="25">
        <f>B2+B3+B4+B5</f>
        <v>12000000</v>
      </c>
      <c r="C6" s="23">
        <f>C2+C3+C4+C5</f>
        <v>23000000</v>
      </c>
      <c r="D6" s="25">
        <f t="shared" ref="D6:F6" si="0">D2+D3+D4+D5</f>
        <v>23500000</v>
      </c>
      <c r="E6" s="23">
        <f t="shared" si="0"/>
        <v>67000000</v>
      </c>
      <c r="F6" s="25">
        <f t="shared" si="0"/>
        <v>78000000</v>
      </c>
    </row>
    <row r="7" spans="1:7">
      <c r="B7" s="3"/>
      <c r="C7" s="3"/>
      <c r="D7" s="3"/>
      <c r="E7" s="3"/>
      <c r="F7" s="3"/>
    </row>
    <row r="8" spans="1:7">
      <c r="B8" s="3"/>
      <c r="C8" s="3"/>
      <c r="D8" s="3"/>
      <c r="E8" s="3"/>
      <c r="F8" s="3"/>
    </row>
    <row r="9" spans="1:7">
      <c r="A9" s="4" t="s">
        <v>11</v>
      </c>
      <c r="B9" s="21" t="s">
        <v>1</v>
      </c>
      <c r="C9" s="21" t="s">
        <v>2</v>
      </c>
      <c r="D9" s="21" t="s">
        <v>3</v>
      </c>
      <c r="E9" s="21" t="s">
        <v>4</v>
      </c>
      <c r="F9" s="21" t="s">
        <v>5</v>
      </c>
    </row>
    <row r="10" spans="1:7">
      <c r="A10" s="9" t="s">
        <v>6</v>
      </c>
      <c r="B10" s="27">
        <f>800*20000</f>
        <v>16000000</v>
      </c>
      <c r="C10" s="28">
        <f>800*25000</f>
        <v>20000000</v>
      </c>
      <c r="D10" s="28">
        <f>800*25000</f>
        <v>20000000</v>
      </c>
      <c r="E10" s="28">
        <f>800*30000</f>
        <v>24000000</v>
      </c>
      <c r="F10" s="12">
        <f>800*35000</f>
        <v>28000000</v>
      </c>
    </row>
    <row r="11" spans="1:7">
      <c r="A11" s="9" t="s">
        <v>12</v>
      </c>
      <c r="B11" s="24">
        <f>400*25000</f>
        <v>10000000</v>
      </c>
      <c r="C11" s="8">
        <f>400*25000</f>
        <v>10000000</v>
      </c>
      <c r="D11" s="8">
        <f>400*25000</f>
        <v>10000000</v>
      </c>
      <c r="E11" s="8"/>
      <c r="F11" s="14"/>
    </row>
    <row r="12" spans="1:7">
      <c r="A12" s="9" t="s">
        <v>13</v>
      </c>
      <c r="B12" s="25">
        <f>B10-B11</f>
        <v>6000000</v>
      </c>
      <c r="C12" s="23">
        <f>C10-C11</f>
        <v>10000000</v>
      </c>
      <c r="D12" s="23">
        <f>D10-D11</f>
        <v>10000000</v>
      </c>
      <c r="E12" s="23">
        <f>E10</f>
        <v>24000000</v>
      </c>
      <c r="F12" s="26">
        <f>F10</f>
        <v>28000000</v>
      </c>
    </row>
    <row r="13" spans="1:7">
      <c r="B13" s="3"/>
      <c r="C13" s="3"/>
      <c r="D13" s="3"/>
      <c r="E13" s="3"/>
      <c r="F13" s="3"/>
    </row>
    <row r="14" spans="1:7">
      <c r="A14" s="4" t="s">
        <v>14</v>
      </c>
      <c r="B14" s="22" t="s">
        <v>1</v>
      </c>
      <c r="C14" s="22" t="s">
        <v>2</v>
      </c>
      <c r="D14" s="22" t="s">
        <v>3</v>
      </c>
      <c r="E14" s="22" t="s">
        <v>4</v>
      </c>
      <c r="F14" s="22" t="s">
        <v>5</v>
      </c>
    </row>
    <row r="15" spans="1:7">
      <c r="A15" s="9" t="s">
        <v>15</v>
      </c>
      <c r="B15" s="31">
        <v>0.1429</v>
      </c>
      <c r="C15" s="32">
        <v>0.24490000000000001</v>
      </c>
      <c r="D15" s="32">
        <v>0.1749</v>
      </c>
      <c r="E15" s="32">
        <v>0.1249</v>
      </c>
      <c r="F15" s="33">
        <v>8.9300000000000004E-2</v>
      </c>
      <c r="G15" s="30" t="s">
        <v>16</v>
      </c>
    </row>
    <row r="16" spans="1:7">
      <c r="A16" s="9" t="s">
        <v>17</v>
      </c>
      <c r="B16" s="25">
        <f>B15*15000000</f>
        <v>2143500</v>
      </c>
      <c r="C16" s="23">
        <f>C15*15000000</f>
        <v>3673500</v>
      </c>
      <c r="D16" s="23">
        <f>D15*15000000</f>
        <v>2623500</v>
      </c>
      <c r="E16" s="23">
        <f>E15*15000000</f>
        <v>1873500</v>
      </c>
      <c r="F16" s="26">
        <f>F15*15000000</f>
        <v>1339500</v>
      </c>
      <c r="G16" s="35">
        <f>B16+C16+D16+E16+F16</f>
        <v>11653500</v>
      </c>
    </row>
    <row r="17" spans="1:9">
      <c r="B17" s="3"/>
      <c r="C17" s="3"/>
      <c r="D17" s="3"/>
      <c r="E17" s="3"/>
      <c r="F17" s="3"/>
    </row>
    <row r="18" spans="1:9">
      <c r="B18" s="3"/>
      <c r="C18" s="3"/>
      <c r="D18" s="3"/>
      <c r="E18" s="3"/>
      <c r="F18" s="3"/>
    </row>
    <row r="19" spans="1:9">
      <c r="A19" s="4" t="s">
        <v>18</v>
      </c>
      <c r="B19" s="21" t="s">
        <v>1</v>
      </c>
      <c r="C19" s="21" t="s">
        <v>2</v>
      </c>
      <c r="D19" s="21" t="s">
        <v>3</v>
      </c>
      <c r="E19" s="21" t="s">
        <v>4</v>
      </c>
      <c r="F19" s="21" t="s">
        <v>5</v>
      </c>
    </row>
    <row r="20" spans="1:9">
      <c r="A20" s="9" t="s">
        <v>0</v>
      </c>
      <c r="B20" s="27">
        <f>B6</f>
        <v>12000000</v>
      </c>
      <c r="C20" s="28">
        <f>C6</f>
        <v>23000000</v>
      </c>
      <c r="D20" s="28">
        <f>D6</f>
        <v>23500000</v>
      </c>
      <c r="E20" s="28">
        <f>E6</f>
        <v>67000000</v>
      </c>
      <c r="F20" s="12">
        <f>F6</f>
        <v>78000000</v>
      </c>
    </row>
    <row r="21" spans="1:9">
      <c r="A21" s="9" t="s">
        <v>11</v>
      </c>
      <c r="B21" s="24">
        <f>B12</f>
        <v>6000000</v>
      </c>
      <c r="C21" s="8">
        <f t="shared" ref="C21:F21" si="1">C12</f>
        <v>10000000</v>
      </c>
      <c r="D21" s="8">
        <f t="shared" si="1"/>
        <v>10000000</v>
      </c>
      <c r="E21" s="8">
        <f t="shared" si="1"/>
        <v>24000000</v>
      </c>
      <c r="F21" s="14">
        <f t="shared" si="1"/>
        <v>28000000</v>
      </c>
    </row>
    <row r="22" spans="1:9">
      <c r="A22" s="9" t="s">
        <v>19</v>
      </c>
      <c r="B22" s="24">
        <v>8000000</v>
      </c>
      <c r="C22" s="24">
        <v>8000000</v>
      </c>
      <c r="D22" s="24">
        <v>8000000</v>
      </c>
      <c r="E22" s="24">
        <v>8000000</v>
      </c>
      <c r="F22" s="24">
        <v>8000000</v>
      </c>
    </row>
    <row r="23" spans="1:9">
      <c r="A23" s="9" t="s">
        <v>20</v>
      </c>
      <c r="B23" s="24">
        <f>B16</f>
        <v>2143500</v>
      </c>
      <c r="C23" s="8">
        <f>C16</f>
        <v>3673500</v>
      </c>
      <c r="D23" s="8">
        <f>D16</f>
        <v>2623500</v>
      </c>
      <c r="E23" s="8">
        <f>E16</f>
        <v>1873500</v>
      </c>
      <c r="F23" s="14">
        <f>F16</f>
        <v>1339500</v>
      </c>
    </row>
    <row r="24" spans="1:9">
      <c r="A24" s="9" t="s">
        <v>21</v>
      </c>
      <c r="B24" s="24">
        <f>B20-B21-B22-B23</f>
        <v>-4143500</v>
      </c>
      <c r="C24" s="24">
        <f t="shared" ref="C24:F24" si="2">C20-C21-C22-C23</f>
        <v>1326500</v>
      </c>
      <c r="D24" s="24">
        <f t="shared" si="2"/>
        <v>2876500</v>
      </c>
      <c r="E24" s="24">
        <f t="shared" si="2"/>
        <v>33126500</v>
      </c>
      <c r="F24" s="24">
        <f t="shared" si="2"/>
        <v>40660500</v>
      </c>
    </row>
    <row r="25" spans="1:9">
      <c r="A25" s="9" t="s">
        <v>22</v>
      </c>
      <c r="B25" s="24">
        <f>30%*B24</f>
        <v>-1243050</v>
      </c>
      <c r="C25" s="24">
        <f t="shared" ref="C25:F25" si="3">30%*C24</f>
        <v>397950</v>
      </c>
      <c r="D25" s="24">
        <f t="shared" si="3"/>
        <v>862950</v>
      </c>
      <c r="E25" s="24">
        <f t="shared" si="3"/>
        <v>9937950</v>
      </c>
      <c r="F25" s="24">
        <f t="shared" si="3"/>
        <v>12198150</v>
      </c>
    </row>
    <row r="26" spans="1:9">
      <c r="A26" s="9" t="s">
        <v>23</v>
      </c>
      <c r="B26" s="24">
        <f>B24-B25</f>
        <v>-2900450</v>
      </c>
      <c r="C26" s="24">
        <f t="shared" ref="C26:F26" si="4">C24-C25</f>
        <v>928550</v>
      </c>
      <c r="D26" s="24">
        <f t="shared" si="4"/>
        <v>2013550</v>
      </c>
      <c r="E26" s="24">
        <f t="shared" si="4"/>
        <v>23188550</v>
      </c>
      <c r="F26" s="24">
        <f t="shared" si="4"/>
        <v>28462350</v>
      </c>
    </row>
    <row r="27" spans="1:9">
      <c r="A27" s="29" t="s">
        <v>24</v>
      </c>
      <c r="B27" s="24">
        <f>B23</f>
        <v>2143500</v>
      </c>
      <c r="C27" s="8">
        <f>C16</f>
        <v>3673500</v>
      </c>
      <c r="D27" s="8">
        <f>D16</f>
        <v>2623500</v>
      </c>
      <c r="E27" s="8">
        <f>E16</f>
        <v>1873500</v>
      </c>
      <c r="F27" s="14">
        <f>F16</f>
        <v>1339500</v>
      </c>
    </row>
    <row r="28" spans="1:9">
      <c r="A28" s="9" t="s">
        <v>25</v>
      </c>
      <c r="B28" s="25">
        <f>B26+B27</f>
        <v>-756950</v>
      </c>
      <c r="C28" s="25">
        <f t="shared" ref="C28:E28" si="5">C26+C27</f>
        <v>4602050</v>
      </c>
      <c r="D28" s="25">
        <f t="shared" si="5"/>
        <v>4637050</v>
      </c>
      <c r="E28" s="25">
        <f t="shared" si="5"/>
        <v>25062050</v>
      </c>
      <c r="F28" s="25">
        <f>F26+F27</f>
        <v>29801850</v>
      </c>
    </row>
    <row r="29" spans="1:9">
      <c r="B29" s="3"/>
      <c r="C29" s="3"/>
      <c r="D29" s="3"/>
      <c r="E29" s="3"/>
      <c r="F29" s="3"/>
    </row>
    <row r="30" spans="1:9">
      <c r="B30" s="3"/>
      <c r="C30" s="3"/>
      <c r="D30" s="3"/>
      <c r="E30" s="3"/>
      <c r="F30" s="3"/>
    </row>
    <row r="31" spans="1:9" ht="16.5" thickBot="1">
      <c r="A31" s="11" t="s">
        <v>26</v>
      </c>
      <c r="B31" s="39" t="s">
        <v>27</v>
      </c>
      <c r="C31" s="39" t="s">
        <v>1</v>
      </c>
      <c r="D31" s="39" t="s">
        <v>2</v>
      </c>
      <c r="E31" s="39" t="s">
        <v>3</v>
      </c>
      <c r="F31" s="39" t="s">
        <v>4</v>
      </c>
      <c r="G31" s="40" t="s">
        <v>5</v>
      </c>
    </row>
    <row r="32" spans="1:9">
      <c r="A32" s="11" t="s">
        <v>28</v>
      </c>
      <c r="B32" s="27">
        <v>0</v>
      </c>
      <c r="C32" s="41">
        <f>B33</f>
        <v>1440000</v>
      </c>
      <c r="D32" s="41">
        <f>C33</f>
        <v>2760000</v>
      </c>
      <c r="E32" s="41">
        <f>D33</f>
        <v>2820000</v>
      </c>
      <c r="F32" s="41">
        <f>E33</f>
        <v>8040000</v>
      </c>
      <c r="G32" s="42">
        <f>F33</f>
        <v>0</v>
      </c>
      <c r="I32" s="1" t="s">
        <v>29</v>
      </c>
    </row>
    <row r="33" spans="1:9">
      <c r="A33" s="11" t="s">
        <v>30</v>
      </c>
      <c r="B33" s="37">
        <f>12%*B6</f>
        <v>1440000</v>
      </c>
      <c r="C33" s="37">
        <f t="shared" ref="C33:G33" si="6">12%*C6</f>
        <v>2760000</v>
      </c>
      <c r="D33" s="37">
        <f t="shared" si="6"/>
        <v>2820000</v>
      </c>
      <c r="E33" s="37">
        <f t="shared" si="6"/>
        <v>8040000</v>
      </c>
      <c r="F33" s="37">
        <v>0</v>
      </c>
      <c r="G33" s="37">
        <f t="shared" si="6"/>
        <v>0</v>
      </c>
    </row>
    <row r="34" spans="1:9">
      <c r="A34" s="9" t="s">
        <v>31</v>
      </c>
      <c r="B34" s="38">
        <f>-(B33-B32)</f>
        <v>-1440000</v>
      </c>
      <c r="C34" s="38">
        <f t="shared" ref="C34:G34" si="7">-(C33-C32)</f>
        <v>-1320000</v>
      </c>
      <c r="D34" s="38">
        <f t="shared" si="7"/>
        <v>-60000</v>
      </c>
      <c r="E34" s="38">
        <f t="shared" si="7"/>
        <v>-5220000</v>
      </c>
      <c r="F34" s="38">
        <f>(F32)</f>
        <v>8040000</v>
      </c>
      <c r="G34" s="38">
        <f t="shared" si="7"/>
        <v>0</v>
      </c>
    </row>
    <row r="35" spans="1:9">
      <c r="B35" s="3"/>
      <c r="C35" s="3"/>
      <c r="D35" s="3"/>
      <c r="E35" s="3"/>
      <c r="F35" s="3"/>
    </row>
    <row r="36" spans="1:9">
      <c r="B36" s="3"/>
      <c r="C36" s="3"/>
      <c r="D36" s="3"/>
      <c r="E36" s="3"/>
    </row>
    <row r="37" spans="1:9">
      <c r="A37" s="11" t="s">
        <v>32</v>
      </c>
      <c r="B37" s="16">
        <v>2000000</v>
      </c>
      <c r="C37" s="3"/>
      <c r="D37" s="3"/>
      <c r="E37" s="3"/>
      <c r="F37" s="3"/>
    </row>
    <row r="38" spans="1:9">
      <c r="A38" s="13" t="s">
        <v>33</v>
      </c>
      <c r="B38" s="17">
        <f>15000000-G16</f>
        <v>3346500</v>
      </c>
      <c r="C38" s="3"/>
      <c r="D38" s="3"/>
      <c r="E38" s="3"/>
      <c r="F38" s="3"/>
    </row>
    <row r="39" spans="1:9">
      <c r="A39" s="13" t="s">
        <v>34</v>
      </c>
      <c r="B39" s="18">
        <v>0.3</v>
      </c>
      <c r="C39" s="3"/>
      <c r="D39" s="3"/>
      <c r="E39" s="3"/>
      <c r="F39" s="3"/>
    </row>
    <row r="40" spans="1:9">
      <c r="A40" s="15" t="s">
        <v>35</v>
      </c>
      <c r="B40" s="19">
        <f>(B37-B39*(B37-B38))</f>
        <v>2403950</v>
      </c>
      <c r="C40" s="3"/>
      <c r="D40" s="3"/>
      <c r="E40" s="3"/>
      <c r="F40" s="3"/>
    </row>
    <row r="41" spans="1:9">
      <c r="B41" s="3"/>
      <c r="C41" s="3"/>
      <c r="D41" s="3"/>
      <c r="E41" s="3"/>
      <c r="F41" s="3"/>
    </row>
    <row r="42" spans="1:9">
      <c r="B42" s="3"/>
      <c r="C42" s="3"/>
      <c r="D42" s="3"/>
      <c r="E42" s="3"/>
      <c r="F42" s="3"/>
    </row>
    <row r="43" spans="1:9" s="2" customFormat="1">
      <c r="A43" s="5"/>
      <c r="B43" s="21" t="s">
        <v>27</v>
      </c>
      <c r="C43" s="22" t="s">
        <v>1</v>
      </c>
      <c r="D43" s="22" t="s">
        <v>2</v>
      </c>
      <c r="E43" s="22" t="s">
        <v>3</v>
      </c>
      <c r="F43" s="22" t="s">
        <v>4</v>
      </c>
      <c r="G43" s="22" t="s">
        <v>5</v>
      </c>
    </row>
    <row r="44" spans="1:9">
      <c r="A44" s="9" t="s">
        <v>25</v>
      </c>
      <c r="B44" s="27">
        <v>0</v>
      </c>
      <c r="C44" s="28">
        <f>B28</f>
        <v>-756950</v>
      </c>
      <c r="D44" s="28">
        <f t="shared" ref="D44:G44" si="8">C28</f>
        <v>4602050</v>
      </c>
      <c r="E44" s="28">
        <f t="shared" si="8"/>
        <v>4637050</v>
      </c>
      <c r="F44" s="28">
        <f t="shared" si="8"/>
        <v>25062050</v>
      </c>
      <c r="G44" s="28">
        <f t="shared" si="8"/>
        <v>29801850</v>
      </c>
    </row>
    <row r="45" spans="1:9">
      <c r="A45" s="9" t="s">
        <v>36</v>
      </c>
      <c r="B45" s="24">
        <v>-15000000</v>
      </c>
      <c r="C45" s="24">
        <v>0</v>
      </c>
      <c r="D45" s="24">
        <v>0</v>
      </c>
      <c r="E45" s="24">
        <v>0</v>
      </c>
      <c r="F45" s="24">
        <v>0</v>
      </c>
      <c r="G45" s="43">
        <f>B40</f>
        <v>2403950</v>
      </c>
    </row>
    <row r="46" spans="1:9">
      <c r="A46" s="9" t="s">
        <v>31</v>
      </c>
      <c r="B46" s="24">
        <v>0</v>
      </c>
      <c r="C46" s="8">
        <f>B34</f>
        <v>-1440000</v>
      </c>
      <c r="D46" s="8">
        <f t="shared" ref="D46:G46" si="9">C34</f>
        <v>-1320000</v>
      </c>
      <c r="E46" s="8">
        <f t="shared" si="9"/>
        <v>-60000</v>
      </c>
      <c r="F46" s="8">
        <f t="shared" si="9"/>
        <v>-5220000</v>
      </c>
      <c r="G46" s="8">
        <v>8040000</v>
      </c>
    </row>
    <row r="47" spans="1:9">
      <c r="A47" s="9" t="s">
        <v>37</v>
      </c>
      <c r="B47" s="24">
        <f>B44+B45+B46</f>
        <v>-15000000</v>
      </c>
      <c r="C47" s="24">
        <f t="shared" ref="C47:G47" si="10">C44+C45+C46</f>
        <v>-2196950</v>
      </c>
      <c r="D47" s="24">
        <f t="shared" si="10"/>
        <v>3282050</v>
      </c>
      <c r="E47" s="24">
        <f t="shared" si="10"/>
        <v>4577050</v>
      </c>
      <c r="F47" s="24">
        <f t="shared" si="10"/>
        <v>19842050</v>
      </c>
      <c r="G47" s="24">
        <f t="shared" si="10"/>
        <v>40245800</v>
      </c>
    </row>
    <row r="48" spans="1:9">
      <c r="A48" s="9" t="s">
        <v>38</v>
      </c>
      <c r="B48" s="25">
        <v>0</v>
      </c>
      <c r="C48" s="23">
        <f>C47/((1+15%)^1)</f>
        <v>-1910391.3043478262</v>
      </c>
      <c r="D48" s="23">
        <f>D47/((1+15%)^2)</f>
        <v>2481701.3232514183</v>
      </c>
      <c r="E48" s="23">
        <f>E47/((1+15%)^3)</f>
        <v>3009484.6716528325</v>
      </c>
      <c r="F48" s="23">
        <f>F47/((1+15%)^4)</f>
        <v>11344756.486719247</v>
      </c>
      <c r="G48" s="23">
        <f>G47/((1+15%)^5)</f>
        <v>20009275.453467917</v>
      </c>
      <c r="H48" s="20" t="s">
        <v>39</v>
      </c>
      <c r="I48" s="10">
        <f>SUM(B48:G48)</f>
        <v>34934826.630743593</v>
      </c>
    </row>
    <row r="49" spans="1:6">
      <c r="B49" s="3"/>
      <c r="C49" s="3"/>
      <c r="D49" s="3"/>
      <c r="E49" s="3"/>
      <c r="F49" s="3"/>
    </row>
    <row r="50" spans="1:6">
      <c r="A50" s="9" t="s">
        <v>40</v>
      </c>
      <c r="B50" s="5">
        <f>15000000-C47</f>
        <v>17196950</v>
      </c>
      <c r="C50" s="5">
        <f>B50-D47</f>
        <v>13914900</v>
      </c>
      <c r="D50" s="5">
        <f>C50-E47</f>
        <v>9337850</v>
      </c>
      <c r="E50" s="5">
        <f>D50-F47</f>
        <v>-10504200</v>
      </c>
    </row>
    <row r="51" spans="1:6">
      <c r="A51" s="4" t="s">
        <v>41</v>
      </c>
      <c r="B51" s="34">
        <f>(NPV(15%,C47,D47,E47,F47,G47))/15000000</f>
        <v>2.3289884420495723</v>
      </c>
    </row>
    <row r="52" spans="1:6">
      <c r="A52" s="4" t="s">
        <v>42</v>
      </c>
      <c r="B52" s="7">
        <f>IRR(B47:G47,15%)</f>
        <v>0.38780714718604781</v>
      </c>
    </row>
    <row r="53" spans="1:6">
      <c r="A53" s="4" t="s">
        <v>43</v>
      </c>
      <c r="B53" s="6">
        <f>NPV(15%,C47:G47)-15000000</f>
        <v>19934826.630743586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Maram AlNumay</dc:creator>
  <cp:keywords/>
  <dc:description/>
  <cp:lastModifiedBy>Administrator</cp:lastModifiedBy>
  <cp:revision/>
  <dcterms:created xsi:type="dcterms:W3CDTF">2016-12-01T10:37:47Z</dcterms:created>
  <dcterms:modified xsi:type="dcterms:W3CDTF">2017-04-15T19:29:55Z</dcterms:modified>
  <cp:category/>
  <cp:contentStatus/>
</cp:coreProperties>
</file>